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zhangbin\Desktop\"/>
    </mc:Choice>
  </mc:AlternateContent>
  <xr:revisionPtr revIDLastSave="0" documentId="13_ncr:1_{B771AA70-CCE5-4E19-980A-B886FE568E36}" xr6:coauthVersionLast="47" xr6:coauthVersionMax="47" xr10:uidLastSave="{00000000-0000-0000-0000-000000000000}"/>
  <workbookProtection workbookAlgorithmName="SHA-512" workbookHashValue="I7LpoX3eaDe8lEWPgk7LmyjWmobuGm8jw+P9T/Lw9/kj5AbqVrF76PxlIE47r3XDv8cGasxE3Xm8XP5WDAzb6A==" workbookSaltValue="E/RmIxgIfnBQ+Ze3DtT8Ew==" workbookSpinCount="100000" lockStructure="1"/>
  <bookViews>
    <workbookView xWindow="-120" yWindow="-120" windowWidth="38640" windowHeight="21120" xr2:uid="{00000000-000D-0000-FFFF-FFFF00000000}"/>
  </bookViews>
  <sheets>
    <sheet name="Sheet1" sheetId="1" r:id="rId1"/>
  </sheets>
  <definedNames>
    <definedName name="_xlnm.Print_Area" localSheetId="0">Sheet1!$A$1:$L$47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9" i="1" l="1"/>
  <c r="G39" i="1"/>
  <c r="F39" i="1"/>
  <c r="H38" i="1"/>
  <c r="G38" i="1"/>
  <c r="F38" i="1"/>
  <c r="H37" i="1"/>
  <c r="G37" i="1"/>
  <c r="F37" i="1"/>
  <c r="H36" i="1"/>
  <c r="G36" i="1"/>
  <c r="F36" i="1"/>
  <c r="H35" i="1"/>
  <c r="G35" i="1"/>
  <c r="F35" i="1"/>
  <c r="H34" i="1"/>
  <c r="G34" i="1"/>
  <c r="F34" i="1"/>
  <c r="H33" i="1"/>
  <c r="G33" i="1"/>
  <c r="F33" i="1"/>
  <c r="H32" i="1"/>
  <c r="G32" i="1"/>
  <c r="F32" i="1"/>
  <c r="H31" i="1"/>
  <c r="G31" i="1"/>
  <c r="F31" i="1"/>
  <c r="L30" i="1"/>
  <c r="K30" i="1"/>
  <c r="J30" i="1"/>
  <c r="H30" i="1"/>
  <c r="G30" i="1"/>
  <c r="F30" i="1"/>
  <c r="L29" i="1"/>
  <c r="K29" i="1"/>
  <c r="J29" i="1"/>
  <c r="H29" i="1"/>
  <c r="G29" i="1"/>
  <c r="F29" i="1"/>
  <c r="L28" i="1"/>
  <c r="K28" i="1"/>
  <c r="J28" i="1"/>
  <c r="H28" i="1"/>
  <c r="G28" i="1"/>
  <c r="F28" i="1"/>
  <c r="L27" i="1"/>
  <c r="K27" i="1"/>
  <c r="J27" i="1"/>
  <c r="I27" i="1"/>
  <c r="H27" i="1"/>
  <c r="G27" i="1"/>
  <c r="F27" i="1"/>
  <c r="L26" i="1"/>
  <c r="K26" i="1"/>
  <c r="J26" i="1"/>
  <c r="G26" i="1"/>
  <c r="F26" i="1"/>
  <c r="L25" i="1"/>
  <c r="L22" i="1"/>
  <c r="K21" i="1"/>
  <c r="J21" i="1"/>
  <c r="I21" i="1"/>
  <c r="H21" i="1"/>
  <c r="G21" i="1"/>
  <c r="F21" i="1"/>
  <c r="E21" i="1"/>
  <c r="D21" i="1"/>
  <c r="C21" i="1"/>
  <c r="B21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L14" i="1"/>
  <c r="J14" i="1"/>
  <c r="I14" i="1"/>
  <c r="H14" i="1"/>
  <c r="G14" i="1"/>
  <c r="F14" i="1"/>
  <c r="E14" i="1"/>
  <c r="L13" i="1"/>
  <c r="K13" i="1"/>
  <c r="K14" i="1" s="1"/>
  <c r="H13" i="1"/>
  <c r="G13" i="1"/>
  <c r="L11" i="1"/>
  <c r="K11" i="1"/>
  <c r="D11" i="1"/>
  <c r="C11" i="1"/>
  <c r="L10" i="1"/>
  <c r="K10" i="1"/>
  <c r="H10" i="1"/>
  <c r="G10" i="1"/>
  <c r="D10" i="1"/>
  <c r="C10" i="1"/>
  <c r="H9" i="1"/>
  <c r="G9" i="1"/>
  <c r="D9" i="1"/>
  <c r="C9" i="1"/>
  <c r="L8" i="1"/>
  <c r="K8" i="1"/>
  <c r="H8" i="1"/>
  <c r="G8" i="1"/>
  <c r="D8" i="1"/>
  <c r="C8" i="1"/>
  <c r="L7" i="1"/>
  <c r="K7" i="1"/>
  <c r="H7" i="1"/>
  <c r="G7" i="1"/>
  <c r="D7" i="1"/>
  <c r="C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</author>
    <author>张斌</author>
  </authors>
  <commentList>
    <comment ref="E7" authorId="0" shapeId="0" xr:uid="{00000000-0006-0000-0000-000001000000}">
      <text>
        <r>
          <rPr>
            <sz val="10"/>
            <rFont val="宋体"/>
            <charset val="134"/>
          </rPr>
          <t xml:space="preserve">一棵大白菜: 优秀经办人 9612333.com ：
个体工商户 0.12 企业 0.16
</t>
        </r>
      </text>
    </comment>
    <comment ref="D13" authorId="1" shapeId="0" xr:uid="{00000000-0006-0000-0000-000002000000}">
      <text>
        <r>
          <rPr>
            <b/>
            <sz val="9"/>
            <rFont val="宋体"/>
            <charset val="134"/>
          </rPr>
          <t>张斌:</t>
        </r>
        <r>
          <rPr>
            <sz val="9"/>
            <rFont val="宋体"/>
            <charset val="134"/>
          </rPr>
          <t xml:space="preserve">
时间：2024-07-24 16:42 来源：长春市住房公积金管理中心</t>
        </r>
      </text>
    </comment>
    <comment ref="B17" authorId="1" shapeId="0" xr:uid="{00000000-0006-0000-0000-000003000000}">
      <text>
        <r>
          <rPr>
            <b/>
            <sz val="9"/>
            <rFont val="宋体"/>
            <charset val="134"/>
          </rPr>
          <t>张斌:</t>
        </r>
        <r>
          <rPr>
            <sz val="9"/>
            <rFont val="宋体"/>
            <charset val="134"/>
          </rPr>
          <t xml:space="preserve">
个体户执行 12%
企业 16%</t>
        </r>
      </text>
    </comment>
    <comment ref="F17" authorId="1" shapeId="0" xr:uid="{00000000-0006-0000-0000-000004000000}">
      <text>
        <r>
          <rPr>
            <b/>
            <sz val="9"/>
            <rFont val="宋体"/>
            <charset val="134"/>
          </rPr>
          <t>张斌:</t>
        </r>
        <r>
          <rPr>
            <sz val="9"/>
            <rFont val="宋体"/>
            <charset val="134"/>
          </rPr>
          <t xml:space="preserve">
（行业费率缴费）</t>
        </r>
      </text>
    </comment>
  </commentList>
</comments>
</file>

<file path=xl/sharedStrings.xml><?xml version="1.0" encoding="utf-8"?>
<sst xmlns="http://schemas.openxmlformats.org/spreadsheetml/2006/main" count="102" uniqueCount="73">
  <si>
    <t>五险一金险种</t>
  </si>
  <si>
    <t>缴费基数</t>
  </si>
  <si>
    <t>单位缴纳比例</t>
  </si>
  <si>
    <t>单位缴纳金额</t>
  </si>
  <si>
    <t>个人缴纳比例</t>
  </si>
  <si>
    <t>个人缴纳金额</t>
  </si>
  <si>
    <t>下限</t>
  </si>
  <si>
    <t>上限</t>
  </si>
  <si>
    <r>
      <rPr>
        <b/>
        <sz val="14"/>
        <color indexed="8"/>
        <rFont val="微软雅黑"/>
        <charset val="134"/>
      </rPr>
      <t xml:space="preserve">社会保险
</t>
    </r>
    <r>
      <rPr>
        <b/>
        <sz val="8"/>
        <color indexed="8"/>
        <rFont val="微软雅黑"/>
        <charset val="134"/>
      </rPr>
      <t>（</t>
    </r>
    <r>
      <rPr>
        <b/>
        <sz val="8"/>
        <color indexed="10"/>
        <rFont val="微软雅黑"/>
        <charset val="134"/>
      </rPr>
      <t>失业险不分农户</t>
    </r>
    <r>
      <rPr>
        <b/>
        <sz val="8"/>
        <color indexed="8"/>
        <rFont val="微软雅黑"/>
        <charset val="134"/>
      </rPr>
      <t>）</t>
    </r>
  </si>
  <si>
    <t>养老保险</t>
  </si>
  <si>
    <t>失业保险</t>
  </si>
  <si>
    <t>工伤保险</t>
  </si>
  <si>
    <t>2023年全省全口径城镇单位就业人员平均工资为86142元</t>
  </si>
  <si>
    <t>医疗保险</t>
  </si>
  <si>
    <t>个人进账</t>
  </si>
  <si>
    <t>大病</t>
  </si>
  <si>
    <t>新参保当月缴纳100元大病</t>
  </si>
  <si>
    <t>住房公积金</t>
  </si>
  <si>
    <r>
      <rPr>
        <b/>
        <sz val="11"/>
        <color theme="1"/>
        <rFont val="微软雅黑"/>
        <charset val="134"/>
      </rPr>
      <t>合计缴费约</t>
    </r>
    <r>
      <rPr>
        <b/>
        <sz val="6"/>
        <color indexed="8"/>
        <rFont val="微软雅黑"/>
        <charset val="134"/>
      </rPr>
      <t>（四舍五入）</t>
    </r>
  </si>
  <si>
    <t>五险缴费台账</t>
  </si>
  <si>
    <r>
      <rPr>
        <sz val="11"/>
        <color indexed="9"/>
        <rFont val="微软雅黑"/>
        <charset val="134"/>
      </rPr>
      <t>单位缴纳</t>
    </r>
    <r>
      <rPr>
        <b/>
        <sz val="11"/>
        <color rgb="FFFFFFFF"/>
        <rFont val="微软雅黑"/>
        <charset val="134"/>
      </rPr>
      <t>养老</t>
    </r>
  </si>
  <si>
    <r>
      <rPr>
        <sz val="11"/>
        <color indexed="9"/>
        <rFont val="微软雅黑"/>
        <charset val="134"/>
      </rPr>
      <t>个人缴纳</t>
    </r>
    <r>
      <rPr>
        <b/>
        <sz val="11"/>
        <color rgb="FFFFFFFF"/>
        <rFont val="微软雅黑"/>
        <charset val="134"/>
      </rPr>
      <t>养老</t>
    </r>
  </si>
  <si>
    <r>
      <rPr>
        <sz val="11"/>
        <color indexed="9"/>
        <rFont val="微软雅黑"/>
        <charset val="134"/>
      </rPr>
      <t>单位缴纳</t>
    </r>
    <r>
      <rPr>
        <b/>
        <sz val="11"/>
        <color rgb="FFFFFFFF"/>
        <rFont val="微软雅黑"/>
        <charset val="134"/>
      </rPr>
      <t>失业</t>
    </r>
  </si>
  <si>
    <r>
      <rPr>
        <sz val="11"/>
        <color indexed="9"/>
        <rFont val="微软雅黑"/>
        <charset val="134"/>
      </rPr>
      <t>个人缴纳</t>
    </r>
    <r>
      <rPr>
        <b/>
        <sz val="11"/>
        <color rgb="FFFFFFFF"/>
        <rFont val="微软雅黑"/>
        <charset val="134"/>
      </rPr>
      <t>失业</t>
    </r>
  </si>
  <si>
    <t>工伤</t>
  </si>
  <si>
    <t>医保公司缴纳</t>
  </si>
  <si>
    <t>医保个人缴费</t>
  </si>
  <si>
    <t>五险个人承担</t>
  </si>
  <si>
    <t>五险公司承担</t>
  </si>
  <si>
    <t>税务缴费</t>
  </si>
  <si>
    <t>缴费基数(最高-最低)</t>
  </si>
  <si>
    <t>合计缴费</t>
  </si>
  <si>
    <r>
      <rPr>
        <sz val="11"/>
        <color theme="1"/>
        <rFont val="微软雅黑"/>
        <charset val="134"/>
      </rPr>
      <t>修改</t>
    </r>
    <r>
      <rPr>
        <b/>
        <sz val="11"/>
        <color rgb="FFFF0000"/>
        <rFont val="微软雅黑"/>
        <charset val="134"/>
      </rPr>
      <t>A21</t>
    </r>
    <r>
      <rPr>
        <sz val="11"/>
        <color theme="1"/>
        <rFont val="微软雅黑"/>
        <charset val="134"/>
      </rPr>
      <t>表位金额，缴费基数计算五险费率金额，已经设置上下限，低于4307.10执行4307.10，高于21535.50执行21535.50。其他数据公式请勿修改，表格变化可联系作者重新索取。</t>
    </r>
  </si>
  <si>
    <t>2023年7月至2024年6月灵活就业人员缴费分档</t>
  </si>
  <si>
    <t>2024年7月至2025年6月灵活就业人员缴费分档</t>
  </si>
  <si>
    <t>公积金</t>
  </si>
  <si>
    <t>单位缴费</t>
  </si>
  <si>
    <t>个人缴费</t>
  </si>
  <si>
    <t>档次</t>
  </si>
  <si>
    <t>基数</t>
  </si>
  <si>
    <t>月缴费金额</t>
  </si>
  <si>
    <t>年缴费金额</t>
  </si>
  <si>
    <t>一档(60%)</t>
  </si>
  <si>
    <t>二档(80%)</t>
  </si>
  <si>
    <t>三档(100%)</t>
  </si>
  <si>
    <t>四档(110%)</t>
  </si>
  <si>
    <t>五档(120%)</t>
  </si>
  <si>
    <t>六档(140%)</t>
  </si>
  <si>
    <t>社会平均工资</t>
  </si>
  <si>
    <t xml:space="preserve"> 非私营单位</t>
  </si>
  <si>
    <t xml:space="preserve">私营单位 </t>
  </si>
  <si>
    <t>全口径/基数</t>
  </si>
  <si>
    <t>七档(160%)</t>
  </si>
  <si>
    <t>吉林省</t>
  </si>
  <si>
    <t>八档(l80%）</t>
  </si>
  <si>
    <t>八档(180%）</t>
  </si>
  <si>
    <t>九档(200%)</t>
  </si>
  <si>
    <t>十档(220%)</t>
  </si>
  <si>
    <t>十一档(240%)</t>
  </si>
  <si>
    <t>十二档(260%)</t>
  </si>
  <si>
    <t>十三档(280%)</t>
  </si>
  <si>
    <t>十四档(300%)</t>
  </si>
  <si>
    <t>扫码社保、医保制卡，补卡方式</t>
  </si>
  <si>
    <r>
      <rPr>
        <b/>
        <sz val="16"/>
        <color theme="1"/>
        <rFont val="微软雅黑"/>
        <charset val="134"/>
      </rPr>
      <t>关于公布2023年度社会保险全口径平均工资及缴费基数上下限标准的通知</t>
    </r>
    <r>
      <rPr>
        <sz val="11"/>
        <color theme="1"/>
        <rFont val="微软雅黑"/>
        <charset val="134"/>
      </rPr>
      <t xml:space="preserve">
http://xxgk.jl.gov.cn/zcbm/fgw_97992/xxgkmlqy/202407/t20240701_8928087.html
依据相关统计数据计算，2023年全省全口径城镇单位就业人员平均工资为86142元，用于2024年7月1日至2025年6月30日核定社会保险缴费基数。</t>
    </r>
  </si>
  <si>
    <t>计算公式：
86142/12×0.6=4307.1</t>
  </si>
  <si>
    <r>
      <rPr>
        <b/>
        <sz val="16"/>
        <color theme="1"/>
        <rFont val="微软雅黑"/>
        <charset val="134"/>
      </rPr>
      <t xml:space="preserve">吉林省2023年城镇单位就业人员年平均工资情况（非私营单位、私营单位）
</t>
    </r>
    <r>
      <rPr>
        <sz val="11"/>
        <color theme="1"/>
        <rFont val="微软雅黑"/>
        <charset val="134"/>
      </rPr>
      <t>http://tjj.jl.gov.cn/tjsj/qwfb/202407/t20240723_3264965.html
2023年全省城镇非私营单位就业人员年平均工资为94937元，2023年全省城镇私营单位就业人员年平均工资为51214元。</t>
    </r>
  </si>
  <si>
    <t>94937/12=7911.42
51214/12=4267.83</t>
  </si>
  <si>
    <r>
      <rPr>
        <b/>
        <sz val="16"/>
        <color theme="1"/>
        <rFont val="微软雅黑"/>
        <charset val="134"/>
      </rPr>
      <t>全省最低工资标准调整方案</t>
    </r>
    <r>
      <rPr>
        <sz val="10"/>
        <color theme="1"/>
        <rFont val="微软雅黑"/>
        <charset val="134"/>
      </rPr>
      <t>（ 成文日期： 2024年08月20日）</t>
    </r>
    <r>
      <rPr>
        <sz val="11"/>
        <color theme="1"/>
        <rFont val="微软雅黑"/>
        <charset val="134"/>
      </rPr>
      <t xml:space="preserve">
http://xxgk.jl.gov.cn/szf/gkml/202408/t20240822_8966721.html
长春市区（含九台区、双阳区）月最低工资标准为2120元/月，非全日制用工最低工资标准为21元／小时；</t>
    </r>
  </si>
  <si>
    <t>8小时工作制：21*8=168元</t>
  </si>
  <si>
    <t>因工伤行业费率此表按0.0035计算，请根据单位实际费率计算。</t>
    <phoneticPr fontId="38" type="noConversion"/>
  </si>
  <si>
    <t xml:space="preserve">发布时间：2024-12-31 15:29 </t>
    <phoneticPr fontId="38" type="noConversion"/>
  </si>
  <si>
    <r>
      <t>关于对长春市住房公积金缴存基数下限进行调整的通知</t>
    </r>
    <r>
      <rPr>
        <sz val="10"/>
        <color theme="1"/>
        <rFont val="微软雅黑"/>
        <charset val="134"/>
      </rPr>
      <t xml:space="preserve">
长春市区（含九台区、双阳区）职工住房公积金的缴存基数下限为我市公布的最低工资标准2120元，榆树市、德惠市、农安县、公主岭市职工住房公积金缴存基数下限为1780元。
http://zfgjj.changchun.gov.cn/shouye/tzgg/202412/t20241231_3371903.html</t>
    </r>
    <phoneticPr fontId="38" type="noConversion"/>
  </si>
  <si>
    <r>
      <t xml:space="preserve">2024-7 至 2025-6 </t>
    </r>
    <r>
      <rPr>
        <b/>
        <sz val="11"/>
        <color rgb="FFFF0000"/>
        <rFont val="微软雅黑"/>
        <charset val="134"/>
      </rPr>
      <t>(此表公式率90% 此表仅限共色背景区域可编辑，粉丝请联系我索取密码)</t>
    </r>
    <r>
      <rPr>
        <b/>
        <sz val="22"/>
        <color rgb="FF000000"/>
        <rFont val="微软雅黑"/>
        <charset val="134"/>
      </rPr>
      <t xml:space="preserve">
长春五险一金基数及比例、政策、说明表2025-01-02更新（最终版）</t>
    </r>
    <phoneticPr fontId="3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</si>
</sst>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8" formatCode="0.0%"/>
    <numFmt numFmtId="179" formatCode="0.00_);[Red]\(0.00\)"/>
    <numFmt numFmtId="180" formatCode="0.00_ "/>
    <numFmt numFmtId="181" formatCode="0_ "/>
    <numFmt numFmtId="182" formatCode="0.000_ "/>
    <numFmt numFmtId="183" formatCode="[&lt;=1880]\ &quot;1880&quot;;General"/>
    <numFmt numFmtId="184" formatCode="0.000"/>
  </numFmts>
  <fonts count="43" x14ac:knownFonts="1">
    <font>
      <sz val="11"/>
      <color indexed="8"/>
      <name val="宋体"/>
      <charset val="134"/>
      <scheme val="minor"/>
    </font>
    <font>
      <sz val="11"/>
      <color indexed="8"/>
      <name val="微软雅黑"/>
      <charset val="134"/>
    </font>
    <font>
      <sz val="18"/>
      <color rgb="FF000000"/>
      <name val="微软雅黑"/>
      <charset val="134"/>
    </font>
    <font>
      <b/>
      <sz val="22"/>
      <color rgb="FF000000"/>
      <name val="微软雅黑"/>
      <charset val="134"/>
    </font>
    <font>
      <b/>
      <sz val="12"/>
      <color theme="1"/>
      <name val="微软雅黑"/>
      <charset val="134"/>
    </font>
    <font>
      <sz val="12"/>
      <color theme="1"/>
      <name val="微软雅黑"/>
      <charset val="134"/>
    </font>
    <font>
      <b/>
      <sz val="14"/>
      <color rgb="FF000000"/>
      <name val="微软雅黑"/>
      <charset val="134"/>
    </font>
    <font>
      <b/>
      <sz val="12"/>
      <name val="微软雅黑"/>
      <charset val="134"/>
    </font>
    <font>
      <sz val="11"/>
      <color theme="1"/>
      <name val="微软雅黑"/>
      <charset val="134"/>
    </font>
    <font>
      <b/>
      <sz val="14"/>
      <color theme="1"/>
      <name val="微软雅黑"/>
      <charset val="134"/>
    </font>
    <font>
      <b/>
      <sz val="11"/>
      <color theme="1"/>
      <name val="微软雅黑"/>
      <charset val="134"/>
    </font>
    <font>
      <b/>
      <sz val="9"/>
      <color rgb="FFFF0000"/>
      <name val="微软雅黑"/>
      <charset val="134"/>
    </font>
    <font>
      <b/>
      <sz val="8"/>
      <color rgb="FF0066CC"/>
      <name val="微软雅黑"/>
      <charset val="134"/>
    </font>
    <font>
      <b/>
      <sz val="14"/>
      <color indexed="9"/>
      <name val="微软雅黑"/>
      <charset val="134"/>
    </font>
    <font>
      <sz val="11"/>
      <color indexed="9"/>
      <name val="微软雅黑"/>
      <charset val="134"/>
    </font>
    <font>
      <sz val="9"/>
      <name val="微软雅黑"/>
      <charset val="134"/>
    </font>
    <font>
      <b/>
      <sz val="16"/>
      <color theme="0"/>
      <name val="微软雅黑"/>
      <charset val="134"/>
    </font>
    <font>
      <sz val="11"/>
      <name val="微软雅黑"/>
      <charset val="134"/>
    </font>
    <font>
      <sz val="12"/>
      <color rgb="FF3D3D3D"/>
      <name val="微软雅黑"/>
      <charset val="134"/>
    </font>
    <font>
      <sz val="10"/>
      <color theme="0" tint="-0.499984740745262"/>
      <name val="微软雅黑"/>
      <charset val="134"/>
    </font>
    <font>
      <sz val="14"/>
      <color theme="1"/>
      <name val="微软雅黑"/>
      <charset val="134"/>
    </font>
    <font>
      <b/>
      <sz val="16"/>
      <color theme="1"/>
      <name val="微软雅黑"/>
      <charset val="134"/>
    </font>
    <font>
      <sz val="10"/>
      <color theme="1"/>
      <name val="微软雅黑"/>
      <charset val="134"/>
    </font>
    <font>
      <b/>
      <sz val="11"/>
      <name val="微软雅黑"/>
      <charset val="134"/>
    </font>
    <font>
      <sz val="11"/>
      <color rgb="FFFF0000"/>
      <name val="微软雅黑"/>
      <charset val="134"/>
    </font>
    <font>
      <b/>
      <sz val="11"/>
      <color indexed="9"/>
      <name val="微软雅黑"/>
      <charset val="134"/>
    </font>
    <font>
      <b/>
      <sz val="11"/>
      <color theme="0"/>
      <name val="微软雅黑"/>
      <charset val="134"/>
    </font>
    <font>
      <u/>
      <sz val="11"/>
      <color rgb="FF0000FF"/>
      <name val="宋体"/>
      <charset val="134"/>
      <scheme val="minor"/>
    </font>
    <font>
      <b/>
      <sz val="11"/>
      <color rgb="FFFFFFFF"/>
      <name val="微软雅黑"/>
      <charset val="134"/>
    </font>
    <font>
      <b/>
      <sz val="14"/>
      <color indexed="8"/>
      <name val="微软雅黑"/>
      <charset val="134"/>
    </font>
    <font>
      <b/>
      <sz val="8"/>
      <color indexed="8"/>
      <name val="微软雅黑"/>
      <charset val="134"/>
    </font>
    <font>
      <b/>
      <sz val="8"/>
      <color indexed="10"/>
      <name val="微软雅黑"/>
      <charset val="134"/>
    </font>
    <font>
      <b/>
      <sz val="11"/>
      <color rgb="FFFF0000"/>
      <name val="微软雅黑"/>
      <charset val="134"/>
    </font>
    <font>
      <b/>
      <sz val="6"/>
      <color indexed="8"/>
      <name val="微软雅黑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9"/>
      <color rgb="FFFF0000"/>
      <name val="微软雅黑"/>
      <family val="2"/>
      <charset val="134"/>
    </font>
    <font>
      <b/>
      <sz val="16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22"/>
      <color rgb="FF000000"/>
      <name val="微软雅黑"/>
      <family val="2"/>
      <charset val="134"/>
    </font>
  </fonts>
  <fills count="2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D9E3F3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B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E2EFD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 tint="-4.9989318521683403E-2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</cellStyleXfs>
  <cellXfs count="144">
    <xf numFmtId="0" fontId="0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0" fontId="2" fillId="0" borderId="0" xfId="0" applyNumberFormat="1" applyFont="1" applyFill="1" applyAlignment="1">
      <alignment vertical="center" wrapText="1"/>
    </xf>
    <xf numFmtId="0" fontId="2" fillId="0" borderId="0" xfId="0" applyNumberFormat="1" applyFont="1" applyFill="1" applyAlignment="1">
      <alignment vertical="center"/>
    </xf>
    <xf numFmtId="0" fontId="4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2" fontId="8" fillId="0" borderId="2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9" fillId="3" borderId="2" xfId="0" applyNumberFormat="1" applyFont="1" applyFill="1" applyBorder="1" applyAlignment="1">
      <alignment horizontal="center" vertical="center"/>
    </xf>
    <xf numFmtId="0" fontId="4" fillId="3" borderId="5" xfId="0" applyNumberFormat="1" applyFont="1" applyFill="1" applyBorder="1" applyAlignment="1">
      <alignment horizontal="center" vertical="center"/>
    </xf>
    <xf numFmtId="0" fontId="8" fillId="3" borderId="5" xfId="0" applyNumberFormat="1" applyFont="1" applyFill="1" applyBorder="1" applyAlignment="1">
      <alignment horizontal="center" vertical="center"/>
    </xf>
    <xf numFmtId="0" fontId="10" fillId="4" borderId="6" xfId="0" applyNumberFormat="1" applyFont="1" applyFill="1" applyBorder="1" applyAlignment="1">
      <alignment horizontal="center" vertical="center"/>
    </xf>
    <xf numFmtId="0" fontId="10" fillId="5" borderId="0" xfId="0" applyNumberFormat="1" applyFont="1" applyFill="1" applyBorder="1" applyAlignment="1">
      <alignment horizontal="center" vertical="center"/>
    </xf>
    <xf numFmtId="0" fontId="12" fillId="5" borderId="0" xfId="0" applyNumberFormat="1" applyFont="1" applyFill="1" applyBorder="1" applyAlignment="1">
      <alignment horizontal="center" vertical="center"/>
    </xf>
    <xf numFmtId="0" fontId="13" fillId="6" borderId="7" xfId="0" applyNumberFormat="1" applyFont="1" applyFill="1" applyBorder="1" applyAlignment="1" applyProtection="1">
      <alignment horizontal="center" vertical="center"/>
    </xf>
    <xf numFmtId="0" fontId="14" fillId="6" borderId="7" xfId="0" applyNumberFormat="1" applyFont="1" applyFill="1" applyBorder="1" applyAlignment="1" applyProtection="1">
      <alignment horizontal="center" vertical="center" wrapText="1"/>
    </xf>
    <xf numFmtId="0" fontId="14" fillId="7" borderId="7" xfId="0" applyNumberFormat="1" applyFont="1" applyFill="1" applyBorder="1" applyAlignment="1" applyProtection="1">
      <alignment horizontal="center" vertical="center"/>
    </xf>
    <xf numFmtId="0" fontId="14" fillId="6" borderId="7" xfId="0" applyNumberFormat="1" applyFont="1" applyFill="1" applyBorder="1" applyAlignment="1" applyProtection="1">
      <alignment horizontal="center" vertical="center"/>
    </xf>
    <xf numFmtId="0" fontId="15" fillId="8" borderId="7" xfId="0" applyNumberFormat="1" applyFont="1" applyFill="1" applyBorder="1" applyAlignment="1" applyProtection="1">
      <alignment horizontal="center" vertical="center"/>
    </xf>
    <xf numFmtId="9" fontId="16" fillId="9" borderId="7" xfId="0" applyNumberFormat="1" applyFont="1" applyFill="1" applyBorder="1" applyAlignment="1" applyProtection="1">
      <alignment horizontal="center" vertical="center" wrapText="1"/>
    </xf>
    <xf numFmtId="178" fontId="17" fillId="10" borderId="7" xfId="0" applyNumberFormat="1" applyFont="1" applyFill="1" applyBorder="1" applyAlignment="1" applyProtection="1">
      <alignment horizontal="center" vertical="center" wrapText="1"/>
    </xf>
    <xf numFmtId="178" fontId="17" fillId="11" borderId="7" xfId="0" applyNumberFormat="1" applyFont="1" applyFill="1" applyBorder="1" applyAlignment="1" applyProtection="1">
      <alignment horizontal="center" vertical="center" wrapText="1"/>
    </xf>
    <xf numFmtId="179" fontId="17" fillId="0" borderId="8" xfId="0" applyNumberFormat="1" applyFont="1" applyFill="1" applyBorder="1" applyAlignment="1" applyProtection="1">
      <alignment horizontal="center" vertical="center"/>
    </xf>
    <xf numFmtId="2" fontId="17" fillId="0" borderId="7" xfId="0" applyNumberFormat="1" applyFont="1" applyFill="1" applyBorder="1" applyAlignment="1" applyProtection="1">
      <alignment horizontal="center" vertical="center"/>
    </xf>
    <xf numFmtId="2" fontId="18" fillId="0" borderId="8" xfId="0" applyNumberFormat="1" applyFont="1" applyBorder="1" applyAlignment="1">
      <alignment horizontal="center" vertical="center"/>
    </xf>
    <xf numFmtId="2" fontId="17" fillId="0" borderId="9" xfId="0" applyNumberFormat="1" applyFont="1" applyFill="1" applyBorder="1" applyAlignment="1" applyProtection="1">
      <alignment horizontal="center" vertical="center"/>
    </xf>
    <xf numFmtId="2" fontId="17" fillId="0" borderId="8" xfId="0" applyNumberFormat="1" applyFont="1" applyFill="1" applyBorder="1" applyAlignment="1" applyProtection="1">
      <alignment horizontal="center" vertical="center"/>
    </xf>
    <xf numFmtId="2" fontId="18" fillId="0" borderId="10" xfId="0" applyNumberFormat="1" applyFont="1" applyBorder="1" applyAlignment="1">
      <alignment horizontal="center" vertical="center"/>
    </xf>
    <xf numFmtId="2" fontId="17" fillId="0" borderId="10" xfId="0" applyNumberFormat="1" applyFont="1" applyFill="1" applyBorder="1" applyAlignment="1" applyProtection="1">
      <alignment horizontal="center" vertical="center"/>
    </xf>
    <xf numFmtId="2" fontId="17" fillId="0" borderId="11" xfId="0" applyNumberFormat="1" applyFont="1" applyFill="1" applyBorder="1" applyAlignment="1" applyProtection="1">
      <alignment horizontal="center" vertical="center"/>
    </xf>
    <xf numFmtId="0" fontId="16" fillId="9" borderId="12" xfId="0" applyNumberFormat="1" applyFont="1" applyFill="1" applyBorder="1" applyAlignment="1">
      <alignment horizontal="center" vertical="center"/>
    </xf>
    <xf numFmtId="2" fontId="17" fillId="12" borderId="13" xfId="0" applyNumberFormat="1" applyFont="1" applyFill="1" applyBorder="1" applyAlignment="1" applyProtection="1">
      <alignment horizontal="center" vertical="center"/>
    </xf>
    <xf numFmtId="0" fontId="8" fillId="0" borderId="16" xfId="0" applyNumberFormat="1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2" fontId="19" fillId="0" borderId="2" xfId="0" applyNumberFormat="1" applyFont="1" applyBorder="1" applyAlignment="1">
      <alignment horizontal="center" vertical="center" shrinkToFit="1"/>
    </xf>
    <xf numFmtId="2" fontId="19" fillId="0" borderId="5" xfId="0" applyNumberFormat="1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wrapText="1"/>
    </xf>
    <xf numFmtId="0" fontId="20" fillId="0" borderId="0" xfId="0" applyNumberFormat="1" applyFont="1" applyFill="1" applyAlignment="1">
      <alignment horizontal="center" vertical="center"/>
    </xf>
    <xf numFmtId="0" fontId="22" fillId="0" borderId="0" xfId="0" applyNumberFormat="1" applyFont="1" applyFill="1" applyAlignment="1">
      <alignment vertical="center" wrapText="1"/>
    </xf>
    <xf numFmtId="180" fontId="8" fillId="0" borderId="2" xfId="0" applyNumberFormat="1" applyFont="1" applyFill="1" applyBorder="1" applyAlignment="1">
      <alignment horizontal="center" vertical="center"/>
    </xf>
    <xf numFmtId="180" fontId="8" fillId="0" borderId="6" xfId="0" applyNumberFormat="1" applyFont="1" applyFill="1" applyBorder="1" applyAlignment="1">
      <alignment horizontal="center" vertical="center"/>
    </xf>
    <xf numFmtId="180" fontId="17" fillId="0" borderId="2" xfId="0" applyNumberFormat="1" applyFont="1" applyFill="1" applyBorder="1" applyAlignment="1">
      <alignment horizontal="center" vertical="center"/>
    </xf>
    <xf numFmtId="9" fontId="8" fillId="3" borderId="5" xfId="0" applyNumberFormat="1" applyFont="1" applyFill="1" applyBorder="1" applyAlignment="1">
      <alignment horizontal="center" vertical="center"/>
    </xf>
    <xf numFmtId="181" fontId="8" fillId="3" borderId="5" xfId="0" applyNumberFormat="1" applyFont="1" applyFill="1" applyBorder="1" applyAlignment="1">
      <alignment horizontal="center" vertical="center"/>
    </xf>
    <xf numFmtId="180" fontId="4" fillId="4" borderId="7" xfId="0" applyNumberFormat="1" applyFont="1" applyFill="1" applyBorder="1" applyAlignment="1">
      <alignment horizontal="center" vertical="center"/>
    </xf>
    <xf numFmtId="180" fontId="7" fillId="4" borderId="7" xfId="0" applyNumberFormat="1" applyFont="1" applyFill="1" applyBorder="1" applyAlignment="1">
      <alignment horizontal="center" vertical="center"/>
    </xf>
    <xf numFmtId="180" fontId="10" fillId="4" borderId="7" xfId="0" applyNumberFormat="1" applyFont="1" applyFill="1" applyBorder="1" applyAlignment="1">
      <alignment horizontal="center" vertical="center"/>
    </xf>
    <xf numFmtId="182" fontId="4" fillId="5" borderId="0" xfId="0" applyNumberFormat="1" applyFont="1" applyFill="1" applyBorder="1" applyAlignment="1">
      <alignment horizontal="center" vertical="center"/>
    </xf>
    <xf numFmtId="180" fontId="7" fillId="5" borderId="0" xfId="0" applyNumberFormat="1" applyFont="1" applyFill="1" applyBorder="1" applyAlignment="1">
      <alignment horizontal="center" vertical="center"/>
    </xf>
    <xf numFmtId="180" fontId="10" fillId="5" borderId="0" xfId="0" applyNumberFormat="1" applyFont="1" applyFill="1" applyBorder="1" applyAlignment="1">
      <alignment horizontal="center" vertical="center"/>
    </xf>
    <xf numFmtId="0" fontId="13" fillId="15" borderId="7" xfId="0" applyNumberFormat="1" applyFont="1" applyFill="1" applyBorder="1" applyAlignment="1" applyProtection="1">
      <alignment horizontal="center" vertical="center"/>
    </xf>
    <xf numFmtId="0" fontId="14" fillId="16" borderId="7" xfId="0" applyNumberFormat="1" applyFont="1" applyFill="1" applyBorder="1" applyAlignment="1" applyProtection="1">
      <alignment horizontal="center" vertical="center"/>
    </xf>
    <xf numFmtId="10" fontId="16" fillId="9" borderId="7" xfId="0" applyNumberFormat="1" applyFont="1" applyFill="1" applyBorder="1" applyAlignment="1" applyProtection="1">
      <alignment horizontal="center" vertical="center"/>
    </xf>
    <xf numFmtId="178" fontId="17" fillId="11" borderId="7" xfId="0" applyNumberFormat="1" applyFont="1" applyFill="1" applyBorder="1" applyAlignment="1" applyProtection="1">
      <alignment horizontal="center" vertical="center"/>
    </xf>
    <xf numFmtId="178" fontId="17" fillId="10" borderId="7" xfId="0" applyNumberFormat="1" applyFont="1" applyFill="1" applyBorder="1" applyAlignment="1" applyProtection="1">
      <alignment horizontal="center" vertical="center"/>
    </xf>
    <xf numFmtId="0" fontId="23" fillId="0" borderId="7" xfId="0" applyFont="1" applyBorder="1" applyAlignment="1">
      <alignment horizontal="center" vertical="center" wrapText="1"/>
    </xf>
    <xf numFmtId="2" fontId="23" fillId="0" borderId="7" xfId="0" applyNumberFormat="1" applyFont="1" applyBorder="1" applyAlignment="1">
      <alignment horizontal="center" vertical="center" wrapText="1"/>
    </xf>
    <xf numFmtId="2" fontId="23" fillId="0" borderId="7" xfId="0" applyNumberFormat="1" applyFont="1" applyBorder="1" applyAlignment="1">
      <alignment horizontal="center" vertical="center"/>
    </xf>
    <xf numFmtId="180" fontId="20" fillId="0" borderId="0" xfId="0" applyNumberFormat="1" applyFont="1" applyFill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/>
    </xf>
    <xf numFmtId="180" fontId="8" fillId="0" borderId="20" xfId="0" applyNumberFormat="1" applyFont="1" applyFill="1" applyBorder="1" applyAlignment="1">
      <alignment horizontal="center" vertical="center"/>
    </xf>
    <xf numFmtId="180" fontId="8" fillId="0" borderId="8" xfId="0" applyNumberFormat="1" applyFont="1" applyFill="1" applyBorder="1" applyAlignment="1">
      <alignment horizontal="center" vertical="center"/>
    </xf>
    <xf numFmtId="180" fontId="8" fillId="0" borderId="22" xfId="0" applyNumberFormat="1" applyFont="1" applyFill="1" applyBorder="1" applyAlignment="1">
      <alignment horizontal="center" vertical="center"/>
    </xf>
    <xf numFmtId="180" fontId="17" fillId="0" borderId="22" xfId="0" applyNumberFormat="1" applyFont="1" applyFill="1" applyBorder="1" applyAlignment="1">
      <alignment horizontal="center" vertical="center"/>
    </xf>
    <xf numFmtId="180" fontId="24" fillId="2" borderId="7" xfId="0" applyNumberFormat="1" applyFont="1" applyFill="1" applyBorder="1" applyAlignment="1">
      <alignment horizontal="center" vertical="center"/>
    </xf>
    <xf numFmtId="9" fontId="8" fillId="3" borderId="5" xfId="1" applyFont="1" applyFill="1" applyBorder="1" applyAlignment="1">
      <alignment horizontal="center" vertical="center"/>
    </xf>
    <xf numFmtId="9" fontId="8" fillId="3" borderId="20" xfId="1" applyFont="1" applyFill="1" applyBorder="1" applyAlignment="1">
      <alignment horizontal="center" vertical="center"/>
    </xf>
    <xf numFmtId="181" fontId="8" fillId="3" borderId="7" xfId="0" applyNumberFormat="1" applyFont="1" applyFill="1" applyBorder="1" applyAlignment="1">
      <alignment horizontal="center" vertical="center"/>
    </xf>
    <xf numFmtId="180" fontId="10" fillId="4" borderId="24" xfId="0" applyNumberFormat="1" applyFont="1" applyFill="1" applyBorder="1" applyAlignment="1">
      <alignment horizontal="center" vertical="center"/>
    </xf>
    <xf numFmtId="0" fontId="25" fillId="17" borderId="7" xfId="0" applyNumberFormat="1" applyFont="1" applyFill="1" applyBorder="1" applyAlignment="1" applyProtection="1">
      <alignment horizontal="center" vertical="center"/>
    </xf>
    <xf numFmtId="0" fontId="25" fillId="17" borderId="24" xfId="0" applyNumberFormat="1" applyFont="1" applyFill="1" applyBorder="1" applyAlignment="1" applyProtection="1">
      <alignment horizontal="center" vertical="center"/>
    </xf>
    <xf numFmtId="0" fontId="1" fillId="0" borderId="7" xfId="0" applyFont="1" applyBorder="1" applyAlignment="1">
      <alignment horizontal="center" vertical="center"/>
    </xf>
    <xf numFmtId="10" fontId="17" fillId="18" borderId="7" xfId="0" applyNumberFormat="1" applyFont="1" applyFill="1" applyBorder="1" applyAlignment="1" applyProtection="1">
      <alignment horizontal="center" vertical="center"/>
    </xf>
    <xf numFmtId="178" fontId="17" fillId="11" borderId="24" xfId="0" applyNumberFormat="1" applyFont="1" applyFill="1" applyBorder="1" applyAlignment="1" applyProtection="1">
      <alignment horizontal="center" vertical="center" wrapText="1"/>
    </xf>
    <xf numFmtId="9" fontId="1" fillId="0" borderId="7" xfId="1" applyFont="1" applyBorder="1" applyAlignment="1">
      <alignment horizontal="center" vertical="center"/>
    </xf>
    <xf numFmtId="2" fontId="17" fillId="0" borderId="24" xfId="0" applyNumberFormat="1" applyFont="1" applyFill="1" applyBorder="1" applyAlignment="1" applyProtection="1">
      <alignment horizontal="center" vertical="center"/>
    </xf>
    <xf numFmtId="180" fontId="1" fillId="0" borderId="7" xfId="0" applyNumberFormat="1" applyFont="1" applyBorder="1" applyAlignment="1">
      <alignment horizontal="center" vertical="center"/>
    </xf>
    <xf numFmtId="2" fontId="17" fillId="0" borderId="25" xfId="0" applyNumberFormat="1" applyFont="1" applyFill="1" applyBorder="1" applyAlignment="1" applyProtection="1">
      <alignment horizontal="center" vertical="center"/>
    </xf>
    <xf numFmtId="2" fontId="17" fillId="12" borderId="26" xfId="0" applyNumberFormat="1" applyFont="1" applyFill="1" applyBorder="1" applyAlignment="1" applyProtection="1">
      <alignment horizontal="center" vertical="center"/>
    </xf>
    <xf numFmtId="2" fontId="8" fillId="12" borderId="27" xfId="0" applyNumberFormat="1" applyFont="1" applyFill="1" applyBorder="1" applyAlignment="1">
      <alignment horizontal="center" vertical="center"/>
    </xf>
    <xf numFmtId="0" fontId="13" fillId="17" borderId="18" xfId="0" applyNumberFormat="1" applyFont="1" applyFill="1" applyBorder="1" applyAlignment="1" applyProtection="1">
      <alignment horizontal="center" vertical="center"/>
    </xf>
    <xf numFmtId="0" fontId="14" fillId="17" borderId="22" xfId="0" applyNumberFormat="1" applyFont="1" applyFill="1" applyBorder="1" applyAlignment="1" applyProtection="1">
      <alignment horizontal="center" vertical="center"/>
    </xf>
    <xf numFmtId="0" fontId="17" fillId="19" borderId="22" xfId="0" applyNumberFormat="1" applyFont="1" applyFill="1" applyBorder="1" applyAlignment="1" applyProtection="1">
      <alignment horizontal="center" vertical="center"/>
    </xf>
    <xf numFmtId="9" fontId="16" fillId="9" borderId="22" xfId="0" applyNumberFormat="1" applyFont="1" applyFill="1" applyBorder="1" applyAlignment="1" applyProtection="1">
      <alignment horizontal="center" vertical="center"/>
    </xf>
    <xf numFmtId="9" fontId="17" fillId="0" borderId="7" xfId="1" applyFont="1" applyFill="1" applyBorder="1" applyAlignment="1" applyProtection="1">
      <alignment horizontal="center" vertical="center"/>
    </xf>
    <xf numFmtId="183" fontId="17" fillId="20" borderId="7" xfId="0" applyNumberFormat="1" applyFont="1" applyFill="1" applyBorder="1" applyAlignment="1" applyProtection="1">
      <alignment horizontal="center" vertical="center"/>
    </xf>
    <xf numFmtId="181" fontId="1" fillId="0" borderId="7" xfId="0" applyNumberFormat="1" applyFont="1" applyFill="1" applyBorder="1" applyAlignment="1" applyProtection="1">
      <alignment horizontal="center" vertical="center"/>
    </xf>
    <xf numFmtId="0" fontId="1" fillId="21" borderId="24" xfId="0" applyNumberFormat="1" applyFont="1" applyFill="1" applyBorder="1" applyAlignment="1" applyProtection="1">
      <alignment horizontal="center" vertical="center"/>
    </xf>
    <xf numFmtId="183" fontId="17" fillId="20" borderId="28" xfId="0" applyNumberFormat="1" applyFont="1" applyFill="1" applyBorder="1" applyAlignment="1" applyProtection="1">
      <alignment horizontal="center" vertical="center"/>
    </xf>
    <xf numFmtId="2" fontId="1" fillId="21" borderId="24" xfId="0" applyNumberFormat="1" applyFont="1" applyFill="1" applyBorder="1" applyAlignment="1" applyProtection="1">
      <alignment horizontal="center" vertical="center"/>
    </xf>
    <xf numFmtId="0" fontId="1" fillId="20" borderId="7" xfId="0" applyFont="1" applyFill="1" applyBorder="1" applyAlignment="1">
      <alignment horizontal="center" vertical="center"/>
    </xf>
    <xf numFmtId="0" fontId="16" fillId="9" borderId="7" xfId="0" applyFont="1" applyFill="1" applyBorder="1" applyAlignment="1">
      <alignment horizontal="center" vertical="center"/>
    </xf>
    <xf numFmtId="0" fontId="26" fillId="17" borderId="7" xfId="0" applyFont="1" applyFill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184" fontId="1" fillId="0" borderId="0" xfId="0" applyNumberFormat="1" applyFont="1" applyAlignment="1"/>
    <xf numFmtId="184" fontId="1" fillId="0" borderId="0" xfId="0" applyNumberFormat="1" applyFont="1" applyAlignment="1">
      <alignment vertical="center"/>
    </xf>
    <xf numFmtId="2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13" borderId="2" xfId="0" applyNumberFormat="1" applyFont="1" applyFill="1" applyBorder="1" applyAlignment="1">
      <alignment horizontal="center" vertical="center"/>
    </xf>
    <xf numFmtId="0" fontId="4" fillId="14" borderId="2" xfId="0" applyNumberFormat="1" applyFont="1" applyFill="1" applyBorder="1" applyAlignment="1">
      <alignment horizontal="center" vertical="center"/>
    </xf>
    <xf numFmtId="0" fontId="4" fillId="14" borderId="5" xfId="0" applyNumberFormat="1" applyFont="1" applyFill="1" applyBorder="1" applyAlignment="1">
      <alignment horizontal="center" vertical="center"/>
    </xf>
    <xf numFmtId="0" fontId="16" fillId="9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/>
    </xf>
    <xf numFmtId="0" fontId="8" fillId="5" borderId="4" xfId="0" applyNumberFormat="1" applyFont="1" applyFill="1" applyBorder="1" applyAlignment="1">
      <alignment horizontal="center" vertical="center"/>
    </xf>
    <xf numFmtId="0" fontId="8" fillId="5" borderId="21" xfId="0" applyNumberFormat="1" applyFont="1" applyFill="1" applyBorder="1" applyAlignment="1">
      <alignment horizontal="center" vertical="center"/>
    </xf>
    <xf numFmtId="0" fontId="17" fillId="12" borderId="2" xfId="0" applyNumberFormat="1" applyFont="1" applyFill="1" applyBorder="1" applyAlignment="1">
      <alignment horizontal="center" vertical="center"/>
    </xf>
    <xf numFmtId="0" fontId="17" fillId="12" borderId="19" xfId="0" applyNumberFormat="1" applyFont="1" applyFill="1" applyBorder="1" applyAlignment="1">
      <alignment horizontal="center" vertical="center"/>
    </xf>
    <xf numFmtId="0" fontId="17" fillId="12" borderId="23" xfId="0" applyNumberFormat="1" applyFont="1" applyFill="1" applyBorder="1" applyAlignment="1">
      <alignment horizontal="center" vertical="center"/>
    </xf>
    <xf numFmtId="0" fontId="8" fillId="0" borderId="6" xfId="0" applyNumberFormat="1" applyFont="1" applyFill="1" applyBorder="1" applyAlignment="1">
      <alignment horizontal="center" vertical="center"/>
    </xf>
    <xf numFmtId="0" fontId="11" fillId="4" borderId="7" xfId="0" applyNumberFormat="1" applyFont="1" applyFill="1" applyBorder="1" applyAlignment="1">
      <alignment horizontal="center" vertical="center"/>
    </xf>
    <xf numFmtId="0" fontId="8" fillId="12" borderId="14" xfId="0" applyNumberFormat="1" applyFont="1" applyFill="1" applyBorder="1" applyAlignment="1">
      <alignment horizontal="center" vertical="center"/>
    </xf>
    <xf numFmtId="0" fontId="8" fillId="12" borderId="15" xfId="0" applyNumberFormat="1" applyFont="1" applyFill="1" applyBorder="1" applyAlignment="1">
      <alignment horizontal="center" vertical="center"/>
    </xf>
    <xf numFmtId="0" fontId="19" fillId="0" borderId="17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184" fontId="27" fillId="0" borderId="0" xfId="2" applyNumberFormat="1" applyAlignment="1">
      <alignment horizontal="center" vertical="center"/>
    </xf>
    <xf numFmtId="184" fontId="1" fillId="0" borderId="0" xfId="0" applyNumberFormat="1" applyFont="1" applyAlignment="1">
      <alignment horizontal="center" vertical="center"/>
    </xf>
    <xf numFmtId="184" fontId="1" fillId="0" borderId="0" xfId="0" applyNumberFormat="1" applyFont="1" applyAlignment="1">
      <alignment horizontal="center"/>
    </xf>
    <xf numFmtId="0" fontId="21" fillId="0" borderId="7" xfId="0" applyNumberFormat="1" applyFont="1" applyFill="1" applyBorder="1" applyAlignment="1">
      <alignment horizontal="left" vertical="center" wrapText="1"/>
    </xf>
    <xf numFmtId="0" fontId="8" fillId="0" borderId="7" xfId="0" applyNumberFormat="1" applyFont="1" applyFill="1" applyBorder="1" applyAlignment="1">
      <alignment horizontal="left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left" vertical="center"/>
    </xf>
    <xf numFmtId="0" fontId="22" fillId="0" borderId="7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9" fillId="4" borderId="7" xfId="0" applyNumberFormat="1" applyFont="1" applyFill="1" applyBorder="1" applyAlignment="1">
      <alignment horizontal="center" vertical="center"/>
    </xf>
    <xf numFmtId="0" fontId="40" fillId="0" borderId="7" xfId="0" applyNumberFormat="1" applyFont="1" applyFill="1" applyBorder="1" applyAlignment="1">
      <alignment horizontal="left" vertical="center" wrapText="1"/>
    </xf>
    <xf numFmtId="0" fontId="41" fillId="0" borderId="7" xfId="0" applyNumberFormat="1" applyFont="1" applyFill="1" applyBorder="1" applyAlignment="1">
      <alignment horizontal="center" vertical="center" wrapText="1"/>
    </xf>
    <xf numFmtId="0" fontId="42" fillId="0" borderId="0" xfId="0" applyNumberFormat="1" applyFont="1" applyFill="1" applyAlignment="1">
      <alignment horizontal="center" vertical="center" wrapText="1"/>
    </xf>
  </cellXfs>
  <cellStyles count="3">
    <cellStyle name="百分比" xfId="1" builtinId="5"/>
    <cellStyle name="常规" xfId="0" builtinId="0"/>
    <cellStyle name="超链接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123093</xdr:colOff>
      <xdr:row>0</xdr:row>
      <xdr:rowOff>267433</xdr:rowOff>
    </xdr:from>
    <xdr:to>
      <xdr:col>1</xdr:col>
      <xdr:colOff>1104900</xdr:colOff>
      <xdr:row>2</xdr:row>
      <xdr:rowOff>137014</xdr:rowOff>
    </xdr:to>
    <xdr:pic>
      <xdr:nvPicPr>
        <xdr:cNvPr id="1143" name="0" descr="0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22555" y="267335"/>
          <a:ext cx="2249170" cy="5321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678815</xdr:colOff>
      <xdr:row>0</xdr:row>
      <xdr:rowOff>89535</xdr:rowOff>
    </xdr:from>
    <xdr:to>
      <xdr:col>11</xdr:col>
      <xdr:colOff>532765</xdr:colOff>
      <xdr:row>3</xdr:row>
      <xdr:rowOff>235585</xdr:rowOff>
    </xdr:to>
    <xdr:pic>
      <xdr:nvPicPr>
        <xdr:cNvPr id="3" name="I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3347065" y="89535"/>
          <a:ext cx="1120775" cy="1140460"/>
        </a:xfrm>
        <a:prstGeom prst="rect">
          <a:avLst/>
        </a:prstGeom>
      </xdr:spPr>
    </xdr:pic>
    <xdr:clientData/>
  </xdr:twoCellAnchor>
  <xdr:twoCellAnchor editAs="oneCell">
    <xdr:from>
      <xdr:col>9</xdr:col>
      <xdr:colOff>157369</xdr:colOff>
      <xdr:row>32</xdr:row>
      <xdr:rowOff>117709</xdr:rowOff>
    </xdr:from>
    <xdr:to>
      <xdr:col>10</xdr:col>
      <xdr:colOff>1134717</xdr:colOff>
      <xdr:row>38</xdr:row>
      <xdr:rowOff>77028</xdr:rowOff>
    </xdr:to>
    <xdr:pic>
      <xdr:nvPicPr>
        <xdr:cNvPr id="5" name="图片 4" descr="生成的二维码">
          <a:extLst>
            <a:ext uri="{FF2B5EF4-FFF2-40B4-BE49-F238E27FC236}">
              <a16:creationId xmlns:a16="http://schemas.microsoft.com/office/drawing/2014/main" id="{A8464BB9-0EFC-43F4-9D14-E48D83B4E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2521" y="11489731"/>
          <a:ext cx="2244587" cy="2245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95"/>
  <sheetViews>
    <sheetView tabSelected="1" view="pageBreakPreview" zoomScale="115" zoomScaleNormal="100" workbookViewId="0">
      <selection activeCell="F51" sqref="F51"/>
    </sheetView>
  </sheetViews>
  <sheetFormatPr defaultColWidth="9" defaultRowHeight="16.5" x14ac:dyDescent="0.15"/>
  <cols>
    <col min="1" max="12" width="16.625" style="2" customWidth="1"/>
    <col min="13" max="16384" width="9" style="2"/>
  </cols>
  <sheetData>
    <row r="1" spans="1:12" ht="26.1" customHeight="1" x14ac:dyDescent="0.15">
      <c r="A1" s="3"/>
      <c r="B1" s="4"/>
      <c r="C1" s="143" t="s">
        <v>72</v>
      </c>
      <c r="D1" s="138"/>
      <c r="E1" s="138"/>
      <c r="F1" s="138"/>
      <c r="G1" s="138"/>
      <c r="H1" s="138"/>
      <c r="I1" s="138"/>
      <c r="J1" s="138"/>
      <c r="K1" s="4"/>
      <c r="L1" s="4"/>
    </row>
    <row r="2" spans="1:12" ht="26.1" customHeight="1" x14ac:dyDescent="0.15">
      <c r="A2" s="4"/>
      <c r="B2" s="4"/>
      <c r="C2" s="138"/>
      <c r="D2" s="138"/>
      <c r="E2" s="138"/>
      <c r="F2" s="138"/>
      <c r="G2" s="138"/>
      <c r="H2" s="138"/>
      <c r="I2" s="138"/>
      <c r="J2" s="138"/>
      <c r="K2" s="4"/>
      <c r="L2" s="4"/>
    </row>
    <row r="3" spans="1:12" ht="26.1" customHeight="1" x14ac:dyDescent="0.15">
      <c r="A3" s="4"/>
      <c r="B3" s="4"/>
      <c r="C3" s="138"/>
      <c r="D3" s="138"/>
      <c r="E3" s="138"/>
      <c r="F3" s="138"/>
      <c r="G3" s="138"/>
      <c r="H3" s="138"/>
      <c r="I3" s="138"/>
      <c r="J3" s="138"/>
      <c r="K3" s="4"/>
      <c r="L3" s="4"/>
    </row>
    <row r="4" spans="1:12" ht="26.1" customHeight="1" x14ac:dyDescent="0.15">
      <c r="A4" s="4"/>
      <c r="B4" s="4"/>
      <c r="C4" s="139"/>
      <c r="D4" s="139"/>
      <c r="E4" s="139"/>
      <c r="F4" s="139"/>
      <c r="G4" s="139"/>
      <c r="H4" s="139"/>
      <c r="I4" s="139"/>
      <c r="J4" s="139"/>
      <c r="K4" s="4"/>
      <c r="L4" s="4"/>
    </row>
    <row r="5" spans="1:12" ht="30" customHeight="1" x14ac:dyDescent="0.15">
      <c r="A5" s="103" t="s">
        <v>0</v>
      </c>
      <c r="B5" s="103"/>
      <c r="C5" s="103" t="s">
        <v>1</v>
      </c>
      <c r="D5" s="103"/>
      <c r="E5" s="104" t="s">
        <v>2</v>
      </c>
      <c r="F5" s="104"/>
      <c r="G5" s="105" t="s">
        <v>3</v>
      </c>
      <c r="H5" s="105"/>
      <c r="I5" s="104" t="s">
        <v>4</v>
      </c>
      <c r="J5" s="104"/>
      <c r="K5" s="105" t="s">
        <v>5</v>
      </c>
      <c r="L5" s="106"/>
    </row>
    <row r="6" spans="1:12" ht="30" customHeight="1" x14ac:dyDescent="0.15">
      <c r="A6" s="103"/>
      <c r="B6" s="103"/>
      <c r="C6" s="6" t="s">
        <v>6</v>
      </c>
      <c r="D6" s="6" t="s">
        <v>7</v>
      </c>
      <c r="E6" s="6" t="s">
        <v>6</v>
      </c>
      <c r="F6" s="6" t="s">
        <v>7</v>
      </c>
      <c r="G6" s="6" t="s">
        <v>6</v>
      </c>
      <c r="H6" s="6" t="s">
        <v>7</v>
      </c>
      <c r="I6" s="6" t="s">
        <v>6</v>
      </c>
      <c r="J6" s="6" t="s">
        <v>7</v>
      </c>
      <c r="K6" s="62" t="s">
        <v>6</v>
      </c>
      <c r="L6" s="63" t="s">
        <v>7</v>
      </c>
    </row>
    <row r="7" spans="1:12" ht="30" customHeight="1" x14ac:dyDescent="0.15">
      <c r="A7" s="132" t="s">
        <v>8</v>
      </c>
      <c r="B7" s="7" t="s">
        <v>9</v>
      </c>
      <c r="C7" s="8">
        <f>86142/12*0.6</f>
        <v>4307.1000000000004</v>
      </c>
      <c r="D7" s="8">
        <f>86142/12*3</f>
        <v>21535.5</v>
      </c>
      <c r="E7" s="107">
        <v>0.16</v>
      </c>
      <c r="F7" s="107"/>
      <c r="G7" s="42">
        <f>C7*E7</f>
        <v>689.13599999999997</v>
      </c>
      <c r="H7" s="10">
        <f>E7*D7</f>
        <v>3445.68</v>
      </c>
      <c r="I7" s="108">
        <v>0.08</v>
      </c>
      <c r="J7" s="108"/>
      <c r="K7" s="43">
        <f>C7*I7</f>
        <v>344.56799999999998</v>
      </c>
      <c r="L7" s="64">
        <f>D7*I7</f>
        <v>1722.84</v>
      </c>
    </row>
    <row r="8" spans="1:12" ht="30" customHeight="1" x14ac:dyDescent="0.15">
      <c r="A8" s="133"/>
      <c r="B8" s="7" t="s">
        <v>10</v>
      </c>
      <c r="C8" s="8">
        <f t="shared" ref="C8:C11" si="0">86142/12*0.6</f>
        <v>4307.1000000000004</v>
      </c>
      <c r="D8" s="8">
        <f t="shared" ref="D8:D11" si="1">86142/12*3</f>
        <v>21535.5</v>
      </c>
      <c r="E8" s="108">
        <v>7.0000000000000001E-3</v>
      </c>
      <c r="F8" s="108"/>
      <c r="G8" s="42">
        <f>C8*E8</f>
        <v>30.149699999999999</v>
      </c>
      <c r="H8" s="42">
        <f>D8*E8</f>
        <v>150.74850000000001</v>
      </c>
      <c r="I8" s="109">
        <v>3.0000000000000001E-3</v>
      </c>
      <c r="J8" s="109"/>
      <c r="K8" s="65">
        <f>C8*I8</f>
        <v>12.9213</v>
      </c>
      <c r="L8" s="66">
        <f>D8*I8</f>
        <v>64.606499999999997</v>
      </c>
    </row>
    <row r="9" spans="1:12" ht="30" customHeight="1" x14ac:dyDescent="0.15">
      <c r="A9" s="133"/>
      <c r="B9" s="7" t="s">
        <v>11</v>
      </c>
      <c r="C9" s="8">
        <f t="shared" si="0"/>
        <v>4307.1000000000004</v>
      </c>
      <c r="D9" s="8">
        <f t="shared" si="1"/>
        <v>21535.5</v>
      </c>
      <c r="E9" s="107">
        <v>3.5000000000000001E-3</v>
      </c>
      <c r="F9" s="107"/>
      <c r="G9" s="42">
        <f>C9*E9</f>
        <v>15.07485</v>
      </c>
      <c r="H9" s="43">
        <f>D9*E9</f>
        <v>75.374250000000004</v>
      </c>
      <c r="I9" s="110" t="s">
        <v>12</v>
      </c>
      <c r="J9" s="110"/>
      <c r="K9" s="110"/>
      <c r="L9" s="110"/>
    </row>
    <row r="10" spans="1:12" ht="30" customHeight="1" x14ac:dyDescent="0.15">
      <c r="A10" s="133" t="s">
        <v>13</v>
      </c>
      <c r="B10" s="7" t="s">
        <v>13</v>
      </c>
      <c r="C10" s="8">
        <f t="shared" si="0"/>
        <v>4307.1000000000004</v>
      </c>
      <c r="D10" s="8">
        <f t="shared" si="1"/>
        <v>21535.5</v>
      </c>
      <c r="E10" s="108">
        <v>7.6999999999999999E-2</v>
      </c>
      <c r="F10" s="108"/>
      <c r="G10" s="42">
        <f>C10*E10</f>
        <v>331.64670000000001</v>
      </c>
      <c r="H10" s="44">
        <f>D10*E10</f>
        <v>1658.2335</v>
      </c>
      <c r="I10" s="111">
        <v>0.02</v>
      </c>
      <c r="J10" s="112"/>
      <c r="K10" s="67">
        <f>C10*I10</f>
        <v>86.141999999999996</v>
      </c>
      <c r="L10" s="68">
        <f>D10*I10</f>
        <v>430.71</v>
      </c>
    </row>
    <row r="11" spans="1:12" ht="30" customHeight="1" x14ac:dyDescent="0.15">
      <c r="A11" s="134"/>
      <c r="B11" s="9" t="s">
        <v>14</v>
      </c>
      <c r="C11" s="8">
        <f t="shared" si="0"/>
        <v>4307.1000000000004</v>
      </c>
      <c r="D11" s="8">
        <f t="shared" si="1"/>
        <v>21535.5</v>
      </c>
      <c r="E11" s="113">
        <v>1.9E-2</v>
      </c>
      <c r="F11" s="114"/>
      <c r="G11" s="114"/>
      <c r="H11" s="114"/>
      <c r="I11" s="114"/>
      <c r="J11" s="115"/>
      <c r="K11" s="69">
        <f>E11*C11</f>
        <v>81.834900000000005</v>
      </c>
      <c r="L11" s="69">
        <f>D11*E11</f>
        <v>409.17450000000002</v>
      </c>
    </row>
    <row r="12" spans="1:12" ht="30" customHeight="1" x14ac:dyDescent="0.15">
      <c r="A12" s="135"/>
      <c r="B12" s="5" t="s">
        <v>15</v>
      </c>
      <c r="C12" s="108" t="s">
        <v>16</v>
      </c>
      <c r="D12" s="108"/>
      <c r="E12" s="108"/>
      <c r="F12" s="108"/>
      <c r="G12" s="108"/>
      <c r="H12" s="108"/>
      <c r="I12" s="108"/>
      <c r="J12" s="116"/>
      <c r="K12" s="110">
        <v>100</v>
      </c>
      <c r="L12" s="110"/>
    </row>
    <row r="13" spans="1:12" ht="30" customHeight="1" x14ac:dyDescent="0.15">
      <c r="A13" s="11" t="s">
        <v>17</v>
      </c>
      <c r="B13" s="12" t="s">
        <v>17</v>
      </c>
      <c r="C13" s="13">
        <v>2120</v>
      </c>
      <c r="D13" s="13">
        <v>27553</v>
      </c>
      <c r="E13" s="45">
        <v>7.0000000000000007E-2</v>
      </c>
      <c r="F13" s="45">
        <v>0.12</v>
      </c>
      <c r="G13" s="46">
        <f>C13*E13</f>
        <v>148.4</v>
      </c>
      <c r="H13" s="46">
        <f>D13*F13</f>
        <v>3306.36</v>
      </c>
      <c r="I13" s="70">
        <v>7.0000000000000007E-2</v>
      </c>
      <c r="J13" s="71">
        <v>0.12</v>
      </c>
      <c r="K13" s="72">
        <f>I13*C13</f>
        <v>148.4</v>
      </c>
      <c r="L13" s="72">
        <f>J13*D13</f>
        <v>3306.36</v>
      </c>
    </row>
    <row r="14" spans="1:12" ht="30" customHeight="1" x14ac:dyDescent="0.15">
      <c r="A14" s="14" t="s">
        <v>18</v>
      </c>
      <c r="B14" s="140" t="s">
        <v>69</v>
      </c>
      <c r="C14" s="117"/>
      <c r="D14" s="117"/>
      <c r="E14" s="47">
        <f>E7+E8+E9+E10+E13</f>
        <v>0.3175</v>
      </c>
      <c r="F14" s="47">
        <f>E7+E8+E9+E10+F13</f>
        <v>0.36749999999999999</v>
      </c>
      <c r="G14" s="48">
        <f>G7+G8+G9+G10+G13</f>
        <v>1214.4072500000002</v>
      </c>
      <c r="H14" s="49">
        <f>H7+H8+H9+H10+H13</f>
        <v>8636.3962499999998</v>
      </c>
      <c r="I14" s="49">
        <f>I7+I8+I10+I13</f>
        <v>0.17299999999999999</v>
      </c>
      <c r="J14" s="73">
        <f>I7+I8+I10+J13</f>
        <v>0.223</v>
      </c>
      <c r="K14" s="48">
        <f>K7+K8+K10+K13</f>
        <v>592.03129999999999</v>
      </c>
      <c r="L14" s="49">
        <f>L7+L8+L10+L13</f>
        <v>5524.5164999999997</v>
      </c>
    </row>
    <row r="15" spans="1:12" ht="15" customHeight="1" x14ac:dyDescent="0.15">
      <c r="A15" s="15"/>
      <c r="B15" s="16"/>
      <c r="C15" s="16"/>
      <c r="D15" s="16"/>
      <c r="E15" s="50"/>
      <c r="F15" s="50"/>
      <c r="G15" s="51"/>
      <c r="H15" s="52"/>
      <c r="I15" s="15"/>
      <c r="J15" s="15"/>
      <c r="K15" s="51"/>
      <c r="L15" s="52"/>
    </row>
    <row r="16" spans="1:12" ht="30" customHeight="1" x14ac:dyDescent="0.15">
      <c r="A16" s="17" t="s">
        <v>19</v>
      </c>
      <c r="B16" s="18" t="s">
        <v>20</v>
      </c>
      <c r="C16" s="19" t="s">
        <v>21</v>
      </c>
      <c r="D16" s="20" t="s">
        <v>22</v>
      </c>
      <c r="E16" s="19" t="s">
        <v>23</v>
      </c>
      <c r="F16" s="53" t="s">
        <v>24</v>
      </c>
      <c r="G16" s="54" t="s">
        <v>25</v>
      </c>
      <c r="H16" s="19" t="s">
        <v>26</v>
      </c>
      <c r="I16"/>
      <c r="J16" s="74" t="s">
        <v>27</v>
      </c>
      <c r="K16" s="75" t="s">
        <v>28</v>
      </c>
      <c r="L16" s="76" t="s">
        <v>29</v>
      </c>
    </row>
    <row r="17" spans="1:16" ht="30" customHeight="1" x14ac:dyDescent="0.15">
      <c r="A17" s="21" t="s">
        <v>30</v>
      </c>
      <c r="B17" s="22">
        <v>0.16</v>
      </c>
      <c r="C17" s="23">
        <v>0.08</v>
      </c>
      <c r="D17" s="24">
        <v>7.0000000000000001E-3</v>
      </c>
      <c r="E17" s="23">
        <v>3.0000000000000001E-3</v>
      </c>
      <c r="F17" s="55">
        <v>5.5999999999999999E-3</v>
      </c>
      <c r="G17" s="56">
        <v>7.6999999999999999E-2</v>
      </c>
      <c r="H17" s="57">
        <v>0.02</v>
      </c>
      <c r="I17" s="77">
        <v>1.9E-2</v>
      </c>
      <c r="J17" s="23">
        <f>H17+E17+C17</f>
        <v>0.10299999999999999</v>
      </c>
      <c r="K17" s="78">
        <f>B17+D17+F17+G17</f>
        <v>0.24959999999999999</v>
      </c>
      <c r="L17" s="79">
        <f>K17+J17</f>
        <v>0.35260000000000002</v>
      </c>
    </row>
    <row r="18" spans="1:16" ht="30" customHeight="1" x14ac:dyDescent="0.15">
      <c r="A18" s="25">
        <f>86142/12*0.6</f>
        <v>4307.1000000000004</v>
      </c>
      <c r="B18" s="26">
        <f>A18*B17</f>
        <v>689.13599999999997</v>
      </c>
      <c r="C18" s="26">
        <f>A18*C17</f>
        <v>344.56799999999998</v>
      </c>
      <c r="D18" s="26">
        <f>A18*D17</f>
        <v>30.149699999999999</v>
      </c>
      <c r="E18" s="26">
        <f>A18*E17</f>
        <v>12.9213</v>
      </c>
      <c r="F18" s="26">
        <f>A18*F17</f>
        <v>24.119759999999999</v>
      </c>
      <c r="G18" s="26">
        <f>A18*G17</f>
        <v>331.64670000000001</v>
      </c>
      <c r="H18" s="26">
        <f>A18*H17</f>
        <v>86.141999999999996</v>
      </c>
      <c r="I18" s="26">
        <f>A18*I17</f>
        <v>81.834900000000005</v>
      </c>
      <c r="J18" s="26">
        <f>C18+E18+H18</f>
        <v>443.63130000000001</v>
      </c>
      <c r="K18" s="80">
        <f>B18+D18+F18+G18</f>
        <v>1075.05216</v>
      </c>
      <c r="L18" s="81">
        <f>K18+J18</f>
        <v>1518.68346</v>
      </c>
    </row>
    <row r="19" spans="1:16" ht="29.1" customHeight="1" x14ac:dyDescent="0.15">
      <c r="A19" s="27">
        <f>86142/12*3</f>
        <v>21535.5</v>
      </c>
      <c r="B19" s="28">
        <f t="shared" ref="B19:L19" si="2">$A19*B17</f>
        <v>3445.68</v>
      </c>
      <c r="C19" s="29">
        <f t="shared" si="2"/>
        <v>1722.84</v>
      </c>
      <c r="D19" s="29">
        <f t="shared" si="2"/>
        <v>150.74850000000001</v>
      </c>
      <c r="E19" s="29">
        <f t="shared" si="2"/>
        <v>64.606499999999997</v>
      </c>
      <c r="F19" s="29">
        <f t="shared" si="2"/>
        <v>120.5988</v>
      </c>
      <c r="G19" s="29">
        <f t="shared" si="2"/>
        <v>1658.2335</v>
      </c>
      <c r="H19" s="29">
        <f t="shared" si="2"/>
        <v>430.71</v>
      </c>
      <c r="I19" s="29">
        <f t="shared" si="2"/>
        <v>409.17450000000002</v>
      </c>
      <c r="J19" s="29">
        <f t="shared" si="2"/>
        <v>2218.1565000000001</v>
      </c>
      <c r="K19" s="29">
        <f t="shared" si="2"/>
        <v>5375.2608</v>
      </c>
      <c r="L19" s="29">
        <f t="shared" si="2"/>
        <v>7593.4173000000001</v>
      </c>
    </row>
    <row r="20" spans="1:16" ht="15" customHeight="1" x14ac:dyDescent="0.15">
      <c r="A20" s="30"/>
      <c r="B20" s="31"/>
      <c r="C20" s="32"/>
      <c r="D20" s="32"/>
      <c r="E20" s="32"/>
      <c r="F20" s="32"/>
      <c r="G20" s="32"/>
      <c r="H20" s="32"/>
      <c r="I20" s="32"/>
      <c r="J20" s="32"/>
      <c r="K20" s="32"/>
      <c r="L20" s="82"/>
    </row>
    <row r="21" spans="1:16" ht="30" customHeight="1" x14ac:dyDescent="0.15">
      <c r="A21" s="33">
        <v>3680</v>
      </c>
      <c r="B21" s="34">
        <f>ROUND(IF($A21*B17&lt;B18,B18,IF($A21*B17&gt;B19,B19,$A21*B17)),2)</f>
        <v>689.14</v>
      </c>
      <c r="C21" s="34">
        <f>ROUND(IF($A21*C17&lt;C18,C18,IF($A21*C17&gt;C19,C19,$A21*C17)),2)</f>
        <v>344.57</v>
      </c>
      <c r="D21" s="34">
        <f t="shared" ref="D21:I21" si="3">ROUND(IF($A21*D17&lt;D18,D18,IF($A21*D17&gt;D19,D19,$A21*D17)),2)</f>
        <v>30.15</v>
      </c>
      <c r="E21" s="34">
        <f t="shared" si="3"/>
        <v>12.92</v>
      </c>
      <c r="F21" s="34">
        <f t="shared" si="3"/>
        <v>24.12</v>
      </c>
      <c r="G21" s="34">
        <f>ROUND(IF($A21*G17&lt;G18,G18,IF($A21*G17&gt;G19,G19,$A21*G17)),2)</f>
        <v>331.65</v>
      </c>
      <c r="H21" s="34">
        <f>ROUND(IF($A21*H17&lt;H18,H18,IF($A21*H17&gt;H19,H19,$A21*H17)),2)</f>
        <v>86.14</v>
      </c>
      <c r="I21" s="34">
        <f t="shared" si="3"/>
        <v>81.83</v>
      </c>
      <c r="J21" s="34">
        <f>C21+E21+H21</f>
        <v>443.63</v>
      </c>
      <c r="K21" s="34">
        <f>B21+D21+F21+G21</f>
        <v>1075.06</v>
      </c>
      <c r="L21" s="83" t="s">
        <v>31</v>
      </c>
      <c r="N21" s="101"/>
    </row>
    <row r="22" spans="1:16" ht="30" customHeight="1" x14ac:dyDescent="0.15">
      <c r="A22" s="118" t="s">
        <v>32</v>
      </c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84">
        <f>SUM(J21:K21)</f>
        <v>1518.69</v>
      </c>
    </row>
    <row r="23" spans="1:16" ht="15" customHeight="1" x14ac:dyDescent="0.1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</row>
    <row r="24" spans="1:16" ht="30" customHeight="1" x14ac:dyDescent="0.15">
      <c r="A24" s="120" t="s">
        <v>33</v>
      </c>
      <c r="B24" s="121"/>
      <c r="C24" s="121"/>
      <c r="D24" s="122"/>
      <c r="E24" s="123" t="s">
        <v>34</v>
      </c>
      <c r="F24" s="124"/>
      <c r="G24" s="124"/>
      <c r="H24" s="125"/>
      <c r="I24" s="85" t="s">
        <v>35</v>
      </c>
      <c r="J24" s="86" t="s">
        <v>36</v>
      </c>
      <c r="K24" s="86" t="s">
        <v>37</v>
      </c>
      <c r="L24" s="86" t="s">
        <v>31</v>
      </c>
    </row>
    <row r="25" spans="1:16" s="1" customFormat="1" ht="30" customHeight="1" x14ac:dyDescent="0.15">
      <c r="A25" s="36" t="s">
        <v>38</v>
      </c>
      <c r="B25" s="36" t="s">
        <v>39</v>
      </c>
      <c r="C25" s="36" t="s">
        <v>40</v>
      </c>
      <c r="D25" s="36" t="s">
        <v>41</v>
      </c>
      <c r="E25" s="58" t="s">
        <v>38</v>
      </c>
      <c r="F25" s="58" t="s">
        <v>39</v>
      </c>
      <c r="G25" s="58" t="s">
        <v>40</v>
      </c>
      <c r="H25" s="58" t="s">
        <v>41</v>
      </c>
      <c r="I25" s="87" t="s">
        <v>1</v>
      </c>
      <c r="J25" s="88">
        <v>7.0000000000000007E-2</v>
      </c>
      <c r="K25" s="88">
        <v>0.12</v>
      </c>
      <c r="L25" s="89">
        <f>J25+K25</f>
        <v>0.19</v>
      </c>
      <c r="O25" s="102"/>
    </row>
    <row r="26" spans="1:16" s="1" customFormat="1" ht="30" customHeight="1" x14ac:dyDescent="0.15">
      <c r="A26" s="36" t="s">
        <v>42</v>
      </c>
      <c r="B26" s="37">
        <v>3993.2</v>
      </c>
      <c r="C26" s="37">
        <v>798.64</v>
      </c>
      <c r="D26" s="37">
        <v>9583.68</v>
      </c>
      <c r="E26" s="58" t="s">
        <v>42</v>
      </c>
      <c r="F26" s="59">
        <f>86142/12*0.6</f>
        <v>4307.1000000000004</v>
      </c>
      <c r="G26" s="60">
        <f>F26*20%</f>
        <v>861.42</v>
      </c>
      <c r="H26" s="59">
        <v>10337.040000000001</v>
      </c>
      <c r="I26" s="90">
        <v>2120</v>
      </c>
      <c r="J26" s="91">
        <f>I26*$J$25</f>
        <v>148.4</v>
      </c>
      <c r="K26" s="91">
        <f>I26*$K$25</f>
        <v>254.4</v>
      </c>
      <c r="L26" s="92">
        <f>K26+J26</f>
        <v>402.8</v>
      </c>
      <c r="O26" s="102"/>
    </row>
    <row r="27" spans="1:16" ht="30" customHeight="1" x14ac:dyDescent="0.15">
      <c r="A27" s="36" t="s">
        <v>43</v>
      </c>
      <c r="B27" s="37">
        <v>5324.27</v>
      </c>
      <c r="C27" s="37">
        <v>1064.8499999999999</v>
      </c>
      <c r="D27" s="37">
        <v>12778.2</v>
      </c>
      <c r="E27" s="58" t="s">
        <v>43</v>
      </c>
      <c r="F27" s="59">
        <f>86142/12*0.8</f>
        <v>5742.8</v>
      </c>
      <c r="G27" s="60">
        <f t="shared" ref="G27:G39" si="4">F27*20%</f>
        <v>1148.56</v>
      </c>
      <c r="H27" s="60">
        <f>G27*12</f>
        <v>13782.72</v>
      </c>
      <c r="I27" s="93">
        <f>A18</f>
        <v>4307.1000000000004</v>
      </c>
      <c r="J27" s="91">
        <f t="shared" ref="J27:J30" si="5">I27*$J$25</f>
        <v>301.49700000000001</v>
      </c>
      <c r="K27" s="91">
        <f t="shared" ref="K27:K30" si="6">I27*$K$25</f>
        <v>516.85199999999998</v>
      </c>
      <c r="L27" s="94">
        <f>K27+J27</f>
        <v>818.34900000000005</v>
      </c>
      <c r="O27" s="102"/>
      <c r="P27" s="1"/>
    </row>
    <row r="28" spans="1:16" s="1" customFormat="1" ht="30" customHeight="1" x14ac:dyDescent="0.15">
      <c r="A28" s="36" t="s">
        <v>44</v>
      </c>
      <c r="B28" s="37">
        <v>6655.33</v>
      </c>
      <c r="C28" s="37">
        <v>1331.07</v>
      </c>
      <c r="D28" s="37">
        <v>15972.84</v>
      </c>
      <c r="E28" s="58" t="s">
        <v>44</v>
      </c>
      <c r="F28" s="59">
        <f>86142/12*1</f>
        <v>7178.5</v>
      </c>
      <c r="G28" s="60">
        <f t="shared" si="4"/>
        <v>1435.7</v>
      </c>
      <c r="H28" s="60">
        <f t="shared" ref="H28:H39" si="7">G28*12</f>
        <v>17228.400000000001</v>
      </c>
      <c r="I28" s="93">
        <v>5000</v>
      </c>
      <c r="J28" s="91">
        <f t="shared" si="5"/>
        <v>350</v>
      </c>
      <c r="K28" s="91">
        <f t="shared" si="6"/>
        <v>600</v>
      </c>
      <c r="L28" s="92">
        <f>K28+J28</f>
        <v>950</v>
      </c>
      <c r="O28" s="102"/>
    </row>
    <row r="29" spans="1:16" ht="30" customHeight="1" x14ac:dyDescent="0.15">
      <c r="A29" s="36" t="s">
        <v>45</v>
      </c>
      <c r="B29" s="38">
        <v>7320.87</v>
      </c>
      <c r="C29" s="38">
        <v>1464.17</v>
      </c>
      <c r="D29" s="38">
        <v>17570.04</v>
      </c>
      <c r="E29" s="58" t="s">
        <v>45</v>
      </c>
      <c r="F29" s="59">
        <f>86142/12*1.1</f>
        <v>7896.35</v>
      </c>
      <c r="G29" s="60">
        <f t="shared" si="4"/>
        <v>1579.27</v>
      </c>
      <c r="H29" s="60">
        <f t="shared" si="7"/>
        <v>18951.240000000002</v>
      </c>
      <c r="I29" s="95">
        <v>8000</v>
      </c>
      <c r="J29" s="91">
        <f t="shared" si="5"/>
        <v>560</v>
      </c>
      <c r="K29" s="91">
        <f t="shared" si="6"/>
        <v>960</v>
      </c>
      <c r="L29" s="92">
        <f t="shared" ref="L29:L30" si="8">K29+J29</f>
        <v>1520</v>
      </c>
      <c r="O29" s="102"/>
      <c r="P29" s="1"/>
    </row>
    <row r="30" spans="1:16" s="1" customFormat="1" ht="30" customHeight="1" x14ac:dyDescent="0.15">
      <c r="A30" s="36" t="s">
        <v>46</v>
      </c>
      <c r="B30" s="37">
        <v>7986.4</v>
      </c>
      <c r="C30" s="37">
        <v>1597.28</v>
      </c>
      <c r="D30" s="37">
        <v>19167.36</v>
      </c>
      <c r="E30" s="58" t="s">
        <v>46</v>
      </c>
      <c r="F30" s="59">
        <f>86142/12*1.2</f>
        <v>8614.2000000000007</v>
      </c>
      <c r="G30" s="60">
        <f t="shared" si="4"/>
        <v>1722.84</v>
      </c>
      <c r="H30" s="60">
        <f t="shared" si="7"/>
        <v>20674.080000000002</v>
      </c>
      <c r="I30" s="96">
        <v>2600</v>
      </c>
      <c r="J30" s="91">
        <f t="shared" si="5"/>
        <v>182</v>
      </c>
      <c r="K30" s="91">
        <f t="shared" si="6"/>
        <v>312</v>
      </c>
      <c r="L30" s="92">
        <f t="shared" si="8"/>
        <v>494</v>
      </c>
      <c r="O30" s="102"/>
    </row>
    <row r="31" spans="1:16" ht="30" customHeight="1" x14ac:dyDescent="0.15">
      <c r="A31" s="36" t="s">
        <v>47</v>
      </c>
      <c r="B31" s="38">
        <v>9317.4699999999993</v>
      </c>
      <c r="C31" s="38">
        <v>1863.5</v>
      </c>
      <c r="D31" s="38">
        <v>22362</v>
      </c>
      <c r="E31" s="58" t="s">
        <v>47</v>
      </c>
      <c r="F31" s="59">
        <f>86142/12*1.4</f>
        <v>10049.9</v>
      </c>
      <c r="G31" s="60">
        <f t="shared" si="4"/>
        <v>2009.98</v>
      </c>
      <c r="H31" s="60">
        <f t="shared" si="7"/>
        <v>24119.759999999998</v>
      </c>
      <c r="I31" s="97" t="s">
        <v>48</v>
      </c>
      <c r="J31" s="97" t="s">
        <v>49</v>
      </c>
      <c r="K31" s="97" t="s">
        <v>50</v>
      </c>
      <c r="L31" s="97" t="s">
        <v>51</v>
      </c>
      <c r="O31" s="102"/>
      <c r="P31" s="1"/>
    </row>
    <row r="32" spans="1:16" s="1" customFormat="1" ht="30" customHeight="1" x14ac:dyDescent="0.15">
      <c r="A32" s="36" t="s">
        <v>52</v>
      </c>
      <c r="B32" s="37">
        <v>10648.53</v>
      </c>
      <c r="C32" s="37">
        <v>2129.6999999999998</v>
      </c>
      <c r="D32" s="37">
        <v>25556.400000000001</v>
      </c>
      <c r="E32" s="58" t="s">
        <v>52</v>
      </c>
      <c r="F32" s="59">
        <f>86142/12*1.6</f>
        <v>11485.6</v>
      </c>
      <c r="G32" s="60">
        <f t="shared" si="4"/>
        <v>2297.12</v>
      </c>
      <c r="H32" s="60">
        <f t="shared" si="7"/>
        <v>27565.439999999999</v>
      </c>
      <c r="I32" s="76" t="s">
        <v>53</v>
      </c>
      <c r="J32" s="98">
        <v>94937</v>
      </c>
      <c r="K32" s="98">
        <v>51214</v>
      </c>
      <c r="L32" s="98">
        <v>86142</v>
      </c>
    </row>
    <row r="33" spans="1:16" ht="30" customHeight="1" x14ac:dyDescent="0.3">
      <c r="A33" s="36" t="s">
        <v>54</v>
      </c>
      <c r="B33" s="38">
        <v>11979.6</v>
      </c>
      <c r="C33" s="38">
        <v>2395.92</v>
      </c>
      <c r="D33" s="38">
        <v>28751.040000000001</v>
      </c>
      <c r="E33" s="58" t="s">
        <v>55</v>
      </c>
      <c r="F33" s="59">
        <f>86142/12*1.8</f>
        <v>12921.3</v>
      </c>
      <c r="G33" s="60">
        <f t="shared" si="4"/>
        <v>2584.2600000000002</v>
      </c>
      <c r="H33" s="60">
        <f t="shared" si="7"/>
        <v>31011.119999999999</v>
      </c>
      <c r="J33" s="99"/>
      <c r="K33" s="99"/>
      <c r="L33" s="100"/>
      <c r="P33"/>
    </row>
    <row r="34" spans="1:16" ht="30" customHeight="1" x14ac:dyDescent="0.15">
      <c r="A34" s="36" t="s">
        <v>56</v>
      </c>
      <c r="B34" s="37">
        <v>13310.67</v>
      </c>
      <c r="C34" s="37">
        <v>2662.13</v>
      </c>
      <c r="D34" s="37">
        <v>31945.56</v>
      </c>
      <c r="E34" s="58" t="s">
        <v>56</v>
      </c>
      <c r="F34" s="59">
        <f>86142/12*2</f>
        <v>14357</v>
      </c>
      <c r="G34" s="60">
        <f t="shared" si="4"/>
        <v>2871.4</v>
      </c>
      <c r="H34" s="60">
        <f t="shared" si="7"/>
        <v>34456.800000000003</v>
      </c>
      <c r="J34" s="126"/>
      <c r="K34" s="127"/>
      <c r="L34" s="127"/>
    </row>
    <row r="35" spans="1:16" ht="30" customHeight="1" x14ac:dyDescent="0.3">
      <c r="A35" s="36" t="s">
        <v>57</v>
      </c>
      <c r="B35" s="39">
        <v>14641.73</v>
      </c>
      <c r="C35" s="37">
        <v>2928.35</v>
      </c>
      <c r="D35" s="37">
        <v>35140.199999999997</v>
      </c>
      <c r="E35" s="58" t="s">
        <v>57</v>
      </c>
      <c r="F35" s="59">
        <f>86142/12*2.2</f>
        <v>15792.7</v>
      </c>
      <c r="G35" s="60">
        <f t="shared" si="4"/>
        <v>3158.54</v>
      </c>
      <c r="H35" s="60">
        <f t="shared" si="7"/>
        <v>37902.480000000003</v>
      </c>
      <c r="J35" s="99"/>
      <c r="K35" s="99"/>
      <c r="L35" s="100"/>
    </row>
    <row r="36" spans="1:16" ht="30" customHeight="1" x14ac:dyDescent="0.3">
      <c r="A36" s="36" t="s">
        <v>58</v>
      </c>
      <c r="B36" s="37">
        <v>15972.8</v>
      </c>
      <c r="C36" s="37">
        <v>3194.56</v>
      </c>
      <c r="D36" s="37">
        <v>38334.720000000001</v>
      </c>
      <c r="E36" s="58" t="s">
        <v>58</v>
      </c>
      <c r="F36" s="59">
        <f>86142/12*2.4</f>
        <v>17228.400000000001</v>
      </c>
      <c r="G36" s="60">
        <f t="shared" si="4"/>
        <v>3445.68</v>
      </c>
      <c r="H36" s="60">
        <f t="shared" si="7"/>
        <v>41348.160000000003</v>
      </c>
      <c r="J36" s="99"/>
      <c r="K36" s="99"/>
      <c r="L36" s="100"/>
    </row>
    <row r="37" spans="1:16" ht="30" customHeight="1" x14ac:dyDescent="0.3">
      <c r="A37" s="36" t="s">
        <v>59</v>
      </c>
      <c r="B37" s="37">
        <v>17303.87</v>
      </c>
      <c r="C37" s="37">
        <v>3460.77</v>
      </c>
      <c r="D37" s="37">
        <v>41529.24</v>
      </c>
      <c r="E37" s="58" t="s">
        <v>59</v>
      </c>
      <c r="F37" s="59">
        <f>86142/12*2.6</f>
        <v>18664.099999999999</v>
      </c>
      <c r="G37" s="60">
        <f t="shared" si="4"/>
        <v>3732.82</v>
      </c>
      <c r="H37" s="60">
        <f t="shared" si="7"/>
        <v>44793.84</v>
      </c>
      <c r="J37" s="99"/>
      <c r="K37" s="99"/>
      <c r="L37" s="100"/>
    </row>
    <row r="38" spans="1:16" ht="30" customHeight="1" x14ac:dyDescent="0.3">
      <c r="A38" s="36" t="s">
        <v>60</v>
      </c>
      <c r="B38" s="37">
        <v>18634.93</v>
      </c>
      <c r="C38" s="37">
        <v>3726.98</v>
      </c>
      <c r="D38" s="37">
        <v>44723.76</v>
      </c>
      <c r="E38" s="58" t="s">
        <v>60</v>
      </c>
      <c r="F38" s="59">
        <f>86142/12*2.8</f>
        <v>20099.8</v>
      </c>
      <c r="G38" s="60">
        <f t="shared" si="4"/>
        <v>4019.96</v>
      </c>
      <c r="H38" s="60">
        <f t="shared" si="7"/>
        <v>48239.519999999997</v>
      </c>
      <c r="J38" s="99"/>
      <c r="K38" s="99"/>
      <c r="L38" s="100"/>
    </row>
    <row r="39" spans="1:16" ht="30" customHeight="1" x14ac:dyDescent="0.3">
      <c r="A39" s="36" t="s">
        <v>61</v>
      </c>
      <c r="B39" s="37">
        <v>19966</v>
      </c>
      <c r="C39" s="37">
        <v>3993.2</v>
      </c>
      <c r="D39" s="37">
        <v>47918.400000000001</v>
      </c>
      <c r="E39" s="58" t="s">
        <v>61</v>
      </c>
      <c r="F39" s="59">
        <f>86142/12*3</f>
        <v>21535.5</v>
      </c>
      <c r="G39" s="60">
        <f t="shared" si="4"/>
        <v>4307.1000000000004</v>
      </c>
      <c r="H39" s="60">
        <f t="shared" si="7"/>
        <v>51685.2</v>
      </c>
      <c r="J39" s="128" t="s">
        <v>62</v>
      </c>
      <c r="K39" s="128"/>
      <c r="L39" s="100"/>
    </row>
    <row r="40" spans="1:16" ht="15" customHeight="1" x14ac:dyDescent="0.15">
      <c r="A40" s="40"/>
      <c r="E40" s="40"/>
      <c r="F40" s="40"/>
      <c r="G40" s="40"/>
      <c r="H40" s="40"/>
      <c r="I40" s="40"/>
      <c r="J40" s="40"/>
      <c r="K40" s="40"/>
      <c r="L40" s="40"/>
    </row>
    <row r="41" spans="1:16" ht="60" customHeight="1" x14ac:dyDescent="0.15">
      <c r="A41" s="129" t="s">
        <v>63</v>
      </c>
      <c r="B41" s="130"/>
      <c r="C41" s="130"/>
      <c r="D41" s="130"/>
      <c r="E41" s="130"/>
      <c r="F41" s="130"/>
      <c r="G41" s="130"/>
      <c r="H41" s="130"/>
      <c r="I41" s="130"/>
      <c r="J41" s="130"/>
      <c r="K41" s="131" t="s">
        <v>64</v>
      </c>
      <c r="L41" s="131"/>
    </row>
    <row r="42" spans="1:16" ht="30" customHeight="1" x14ac:dyDescent="0.15">
      <c r="A42" s="129" t="s">
        <v>65</v>
      </c>
      <c r="B42" s="129"/>
      <c r="C42" s="129"/>
      <c r="D42" s="129"/>
      <c r="E42" s="129"/>
      <c r="F42" s="129"/>
      <c r="G42" s="129"/>
      <c r="H42" s="129"/>
      <c r="I42" s="129"/>
      <c r="J42" s="129"/>
      <c r="K42" s="131" t="s">
        <v>66</v>
      </c>
      <c r="L42" s="131"/>
    </row>
    <row r="43" spans="1:16" ht="30" customHeight="1" x14ac:dyDescent="0.15">
      <c r="A43" s="129"/>
      <c r="B43" s="129"/>
      <c r="C43" s="129"/>
      <c r="D43" s="129"/>
      <c r="E43" s="129"/>
      <c r="F43" s="129"/>
      <c r="G43" s="129"/>
      <c r="H43" s="129"/>
      <c r="I43" s="129"/>
      <c r="J43" s="129"/>
      <c r="K43" s="131"/>
      <c r="L43" s="131"/>
    </row>
    <row r="44" spans="1:16" ht="30" customHeight="1" x14ac:dyDescent="0.15">
      <c r="A44" s="129" t="s">
        <v>67</v>
      </c>
      <c r="B44" s="136"/>
      <c r="C44" s="136"/>
      <c r="D44" s="136"/>
      <c r="E44" s="136"/>
      <c r="F44" s="136"/>
      <c r="G44" s="136"/>
      <c r="H44" s="136"/>
      <c r="I44" s="136"/>
      <c r="J44" s="136"/>
      <c r="K44" s="110" t="s">
        <v>68</v>
      </c>
      <c r="L44" s="110"/>
    </row>
    <row r="45" spans="1:16" ht="30" customHeight="1" x14ac:dyDescent="0.15">
      <c r="A45" s="136"/>
      <c r="B45" s="136"/>
      <c r="C45" s="136"/>
      <c r="D45" s="136"/>
      <c r="E45" s="136"/>
      <c r="F45" s="136"/>
      <c r="G45" s="136"/>
      <c r="H45" s="136"/>
      <c r="I45" s="136"/>
      <c r="J45" s="136"/>
      <c r="K45" s="110"/>
      <c r="L45" s="110"/>
    </row>
    <row r="46" spans="1:16" ht="30" customHeight="1" x14ac:dyDescent="0.15">
      <c r="A46" s="141" t="s">
        <v>71</v>
      </c>
      <c r="B46" s="137"/>
      <c r="C46" s="137"/>
      <c r="D46" s="137"/>
      <c r="E46" s="137"/>
      <c r="F46" s="137"/>
      <c r="G46" s="137"/>
      <c r="H46" s="137"/>
      <c r="I46" s="137"/>
      <c r="J46" s="137"/>
      <c r="K46" s="142" t="s">
        <v>70</v>
      </c>
      <c r="L46" s="131"/>
    </row>
    <row r="47" spans="1:16" ht="30" customHeight="1" x14ac:dyDescent="0.15">
      <c r="A47" s="137"/>
      <c r="B47" s="137"/>
      <c r="C47" s="137"/>
      <c r="D47" s="137"/>
      <c r="E47" s="137"/>
      <c r="F47" s="137"/>
      <c r="G47" s="137"/>
      <c r="H47" s="137"/>
      <c r="I47" s="137"/>
      <c r="J47" s="137"/>
      <c r="K47" s="131"/>
      <c r="L47" s="131"/>
    </row>
    <row r="48" spans="1:16" ht="30" customHeight="1" x14ac:dyDescent="0.15">
      <c r="A48" s="141"/>
      <c r="B48" s="137"/>
      <c r="C48" s="137"/>
      <c r="D48" s="137"/>
      <c r="E48" s="137"/>
      <c r="F48" s="137"/>
      <c r="G48" s="137"/>
      <c r="H48" s="137"/>
      <c r="I48" s="137"/>
      <c r="J48" s="137"/>
      <c r="K48" s="142"/>
      <c r="L48" s="131"/>
    </row>
    <row r="49" spans="1:12" ht="30" customHeight="1" x14ac:dyDescent="0.15">
      <c r="A49" s="137"/>
      <c r="B49" s="137"/>
      <c r="C49" s="137"/>
      <c r="D49" s="137"/>
      <c r="E49" s="137"/>
      <c r="F49" s="137"/>
      <c r="G49" s="137"/>
      <c r="H49" s="137"/>
      <c r="I49" s="137"/>
      <c r="J49" s="137"/>
      <c r="K49" s="131"/>
      <c r="L49" s="131"/>
    </row>
    <row r="50" spans="1:12" ht="20.25" customHeight="1" x14ac:dyDescent="0.15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</row>
    <row r="51" spans="1:12" ht="20.25" x14ac:dyDescent="0.15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</row>
    <row r="52" spans="1:12" ht="20.25" x14ac:dyDescent="0.15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</row>
    <row r="53" spans="1:12" ht="20.25" x14ac:dyDescent="0.15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</row>
    <row r="54" spans="1:12" ht="20.25" x14ac:dyDescent="0.15">
      <c r="A54" s="40"/>
      <c r="B54" s="40"/>
      <c r="C54" s="40"/>
      <c r="D54" s="40"/>
      <c r="E54" s="40"/>
      <c r="F54" s="40"/>
      <c r="G54" s="40"/>
      <c r="H54" s="61"/>
      <c r="I54" s="40"/>
      <c r="J54" s="40"/>
      <c r="K54" s="40"/>
      <c r="L54" s="40"/>
    </row>
    <row r="55" spans="1:12" ht="20.25" x14ac:dyDescent="0.15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</row>
    <row r="56" spans="1:12" ht="20.25" x14ac:dyDescent="0.15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</row>
    <row r="57" spans="1:12" ht="20.25" x14ac:dyDescent="0.1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</row>
    <row r="58" spans="1:12" ht="20.25" x14ac:dyDescent="0.15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</row>
    <row r="59" spans="1:12" ht="20.25" x14ac:dyDescent="0.1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</row>
    <row r="60" spans="1:12" ht="20.25" x14ac:dyDescent="0.15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</row>
    <row r="61" spans="1:12" ht="20.25" x14ac:dyDescent="0.15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</row>
    <row r="62" spans="1:12" ht="20.25" x14ac:dyDescent="0.15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</row>
    <row r="63" spans="1:12" ht="20.25" x14ac:dyDescent="0.15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</row>
    <row r="64" spans="1:12" ht="20.25" x14ac:dyDescent="0.15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</row>
    <row r="65" spans="1:12" ht="20.25" x14ac:dyDescent="0.15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</row>
    <row r="66" spans="1:12" ht="20.25" x14ac:dyDescent="0.15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</row>
    <row r="67" spans="1:12" ht="20.25" x14ac:dyDescent="0.15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</row>
    <row r="68" spans="1:12" ht="20.25" x14ac:dyDescent="0.15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</row>
    <row r="69" spans="1:12" ht="20.25" x14ac:dyDescent="0.15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</row>
    <row r="70" spans="1:12" ht="20.25" x14ac:dyDescent="0.15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</row>
    <row r="71" spans="1:12" ht="20.25" x14ac:dyDescent="0.15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</row>
    <row r="72" spans="1:12" ht="20.25" x14ac:dyDescent="0.15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</row>
    <row r="73" spans="1:12" ht="20.25" x14ac:dyDescent="0.15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</row>
    <row r="74" spans="1:12" ht="20.25" x14ac:dyDescent="0.15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</row>
    <row r="75" spans="1:12" ht="20.25" x14ac:dyDescent="0.15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</row>
    <row r="76" spans="1:12" ht="20.25" x14ac:dyDescent="0.15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</row>
    <row r="77" spans="1:12" ht="20.25" x14ac:dyDescent="0.15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</row>
    <row r="78" spans="1:12" ht="20.25" x14ac:dyDescent="0.15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</row>
    <row r="79" spans="1:12" ht="20.25" x14ac:dyDescent="0.1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</row>
    <row r="80" spans="1:12" ht="20.25" x14ac:dyDescent="0.15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</row>
    <row r="81" spans="1:12" ht="20.25" x14ac:dyDescent="0.15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</row>
    <row r="82" spans="1:12" ht="20.25" x14ac:dyDescent="0.15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</row>
    <row r="83" spans="1:12" ht="20.25" x14ac:dyDescent="0.15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</row>
    <row r="84" spans="1:12" ht="20.25" x14ac:dyDescent="0.15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</row>
    <row r="85" spans="1:12" ht="20.25" x14ac:dyDescent="0.15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</row>
    <row r="86" spans="1:12" ht="20.25" x14ac:dyDescent="0.15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</row>
    <row r="87" spans="1:12" ht="20.25" x14ac:dyDescent="0.15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</row>
    <row r="88" spans="1:12" ht="20.25" x14ac:dyDescent="0.15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</row>
    <row r="89" spans="1:12" ht="20.25" x14ac:dyDescent="0.15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</row>
    <row r="90" spans="1:12" ht="20.25" x14ac:dyDescent="0.15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</row>
    <row r="91" spans="1:12" ht="20.25" x14ac:dyDescent="0.15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</row>
    <row r="92" spans="1:12" ht="20.25" x14ac:dyDescent="0.15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</row>
    <row r="93" spans="1:12" ht="20.25" x14ac:dyDescent="0.15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</row>
    <row r="94" spans="1:12" ht="20.25" x14ac:dyDescent="0.15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</row>
    <row r="95" spans="1:12" ht="20.25" x14ac:dyDescent="0.15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</row>
    <row r="96" spans="1:12" ht="20.25" x14ac:dyDescent="0.15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</row>
    <row r="97" spans="1:12" ht="20.25" x14ac:dyDescent="0.15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</row>
    <row r="98" spans="1:12" ht="20.25" x14ac:dyDescent="0.15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</row>
    <row r="99" spans="1:12" ht="20.25" x14ac:dyDescent="0.15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</row>
    <row r="100" spans="1:12" ht="20.25" x14ac:dyDescent="0.15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</row>
    <row r="101" spans="1:12" ht="20.25" x14ac:dyDescent="0.15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</row>
    <row r="102" spans="1:12" ht="20.25" x14ac:dyDescent="0.15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</row>
    <row r="103" spans="1:12" ht="20.25" x14ac:dyDescent="0.15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</row>
    <row r="104" spans="1:12" ht="20.25" x14ac:dyDescent="0.15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</row>
    <row r="105" spans="1:12" ht="20.25" x14ac:dyDescent="0.15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</row>
    <row r="106" spans="1:12" ht="20.25" x14ac:dyDescent="0.15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</row>
    <row r="107" spans="1:12" ht="20.25" x14ac:dyDescent="0.15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</row>
    <row r="108" spans="1:12" ht="20.25" x14ac:dyDescent="0.15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</row>
    <row r="109" spans="1:12" ht="20.25" x14ac:dyDescent="0.15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</row>
    <row r="110" spans="1:12" ht="20.25" x14ac:dyDescent="0.15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</row>
    <row r="111" spans="1:12" ht="20.25" x14ac:dyDescent="0.15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</row>
    <row r="112" spans="1:12" ht="20.25" x14ac:dyDescent="0.15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</row>
    <row r="113" spans="1:12" ht="20.25" x14ac:dyDescent="0.15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</row>
    <row r="114" spans="1:12" ht="20.25" x14ac:dyDescent="0.15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</row>
    <row r="115" spans="1:12" ht="20.25" x14ac:dyDescent="0.15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</row>
    <row r="116" spans="1:12" ht="20.25" x14ac:dyDescent="0.15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</row>
    <row r="117" spans="1:12" ht="20.25" x14ac:dyDescent="0.15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</row>
    <row r="118" spans="1:12" ht="20.25" x14ac:dyDescent="0.15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</row>
    <row r="119" spans="1:12" ht="20.25" x14ac:dyDescent="0.15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</row>
    <row r="120" spans="1:12" ht="20.25" x14ac:dyDescent="0.15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</row>
    <row r="121" spans="1:12" ht="20.25" x14ac:dyDescent="0.15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</row>
    <row r="122" spans="1:12" ht="20.25" x14ac:dyDescent="0.15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</row>
    <row r="123" spans="1:12" ht="20.25" x14ac:dyDescent="0.15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</row>
    <row r="124" spans="1:12" ht="20.25" x14ac:dyDescent="0.15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</row>
    <row r="125" spans="1:12" ht="20.25" x14ac:dyDescent="0.15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</row>
    <row r="126" spans="1:12" ht="20.25" x14ac:dyDescent="0.15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</row>
    <row r="127" spans="1:12" ht="20.25" x14ac:dyDescent="0.15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</row>
    <row r="128" spans="1:12" ht="20.25" x14ac:dyDescent="0.15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</row>
    <row r="129" spans="1:12" ht="20.25" x14ac:dyDescent="0.15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</row>
    <row r="130" spans="1:12" ht="20.25" x14ac:dyDescent="0.15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</row>
    <row r="131" spans="1:12" ht="20.25" x14ac:dyDescent="0.15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</row>
    <row r="132" spans="1:12" ht="20.25" x14ac:dyDescent="0.15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</row>
    <row r="133" spans="1:12" ht="20.25" x14ac:dyDescent="0.15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</row>
    <row r="134" spans="1:12" ht="20.25" x14ac:dyDescent="0.15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</row>
    <row r="135" spans="1:12" ht="20.25" x14ac:dyDescent="0.15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</row>
    <row r="136" spans="1:12" ht="20.25" x14ac:dyDescent="0.15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</row>
    <row r="137" spans="1:12" ht="20.25" x14ac:dyDescent="0.15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</row>
    <row r="138" spans="1:12" ht="20.25" x14ac:dyDescent="0.15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</row>
    <row r="139" spans="1:12" ht="20.25" x14ac:dyDescent="0.15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</row>
    <row r="140" spans="1:12" ht="20.25" x14ac:dyDescent="0.15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</row>
    <row r="141" spans="1:12" ht="20.25" x14ac:dyDescent="0.15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</row>
    <row r="142" spans="1:12" ht="20.25" x14ac:dyDescent="0.15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</row>
    <row r="143" spans="1:12" ht="20.25" x14ac:dyDescent="0.15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</row>
    <row r="144" spans="1:12" ht="20.25" x14ac:dyDescent="0.15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</row>
    <row r="145" spans="1:12" ht="20.25" x14ac:dyDescent="0.15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</row>
    <row r="146" spans="1:12" ht="20.25" x14ac:dyDescent="0.15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</row>
    <row r="147" spans="1:12" ht="20.25" x14ac:dyDescent="0.15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</row>
    <row r="148" spans="1:12" ht="20.25" x14ac:dyDescent="0.15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</row>
    <row r="149" spans="1:12" ht="20.25" x14ac:dyDescent="0.15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</row>
    <row r="150" spans="1:12" ht="20.25" x14ac:dyDescent="0.15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</row>
    <row r="151" spans="1:12" ht="20.25" x14ac:dyDescent="0.15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</row>
    <row r="152" spans="1:12" ht="20.25" x14ac:dyDescent="0.15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</row>
    <row r="153" spans="1:12" ht="20.25" x14ac:dyDescent="0.15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</row>
    <row r="154" spans="1:12" ht="20.25" x14ac:dyDescent="0.15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</row>
    <row r="155" spans="1:12" ht="20.25" x14ac:dyDescent="0.1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</row>
    <row r="156" spans="1:12" ht="20.25" x14ac:dyDescent="0.15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</row>
    <row r="157" spans="1:12" ht="20.25" x14ac:dyDescent="0.15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</row>
    <row r="158" spans="1:12" ht="20.25" x14ac:dyDescent="0.15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</row>
    <row r="159" spans="1:12" ht="20.25" x14ac:dyDescent="0.15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</row>
    <row r="160" spans="1:12" ht="20.25" x14ac:dyDescent="0.15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</row>
    <row r="161" spans="1:12" ht="20.25" x14ac:dyDescent="0.1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</row>
    <row r="162" spans="1:12" ht="20.25" x14ac:dyDescent="0.15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</row>
    <row r="163" spans="1:12" ht="20.25" x14ac:dyDescent="0.15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</row>
    <row r="164" spans="1:12" ht="20.25" x14ac:dyDescent="0.15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</row>
    <row r="165" spans="1:12" ht="20.25" x14ac:dyDescent="0.15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</row>
    <row r="166" spans="1:12" ht="20.25" x14ac:dyDescent="0.15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</row>
    <row r="167" spans="1:12" ht="20.25" x14ac:dyDescent="0.15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</row>
    <row r="168" spans="1:12" ht="20.25" x14ac:dyDescent="0.15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</row>
    <row r="169" spans="1:12" ht="20.25" x14ac:dyDescent="0.15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</row>
    <row r="170" spans="1:12" ht="20.25" x14ac:dyDescent="0.15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</row>
    <row r="171" spans="1:12" ht="20.25" x14ac:dyDescent="0.15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</row>
    <row r="172" spans="1:12" ht="20.25" x14ac:dyDescent="0.15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</row>
    <row r="173" spans="1:12" ht="20.25" x14ac:dyDescent="0.15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</row>
    <row r="174" spans="1:12" ht="20.25" x14ac:dyDescent="0.15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</row>
    <row r="175" spans="1:12" ht="20.25" x14ac:dyDescent="0.15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</row>
    <row r="176" spans="1:12" ht="20.25" x14ac:dyDescent="0.15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</row>
    <row r="177" spans="1:12" ht="20.25" x14ac:dyDescent="0.15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</row>
    <row r="178" spans="1:12" ht="20.25" x14ac:dyDescent="0.15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</row>
    <row r="179" spans="1:12" ht="20.25" x14ac:dyDescent="0.15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</row>
    <row r="180" spans="1:12" ht="20.25" x14ac:dyDescent="0.15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</row>
    <row r="181" spans="1:12" ht="20.25" x14ac:dyDescent="0.15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</row>
    <row r="182" spans="1:12" ht="20.25" x14ac:dyDescent="0.15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</row>
    <row r="183" spans="1:12" ht="20.25" x14ac:dyDescent="0.15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</row>
    <row r="184" spans="1:12" ht="20.25" x14ac:dyDescent="0.15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</row>
    <row r="185" spans="1:12" ht="20.25" x14ac:dyDescent="0.15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</row>
    <row r="186" spans="1:12" ht="20.25" x14ac:dyDescent="0.15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</row>
    <row r="187" spans="1:12" ht="20.25" x14ac:dyDescent="0.15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</row>
    <row r="188" spans="1:12" ht="20.25" x14ac:dyDescent="0.15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</row>
    <row r="189" spans="1:12" ht="20.25" x14ac:dyDescent="0.15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</row>
    <row r="190" spans="1:12" ht="20.25" x14ac:dyDescent="0.15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</row>
    <row r="191" spans="1:12" ht="20.25" x14ac:dyDescent="0.15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</row>
    <row r="192" spans="1:12" ht="20.25" x14ac:dyDescent="0.15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</row>
    <row r="193" spans="1:12" ht="20.25" x14ac:dyDescent="0.15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</row>
    <row r="194" spans="1:12" ht="20.25" x14ac:dyDescent="0.15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</row>
    <row r="195" spans="1:12" ht="20.25" x14ac:dyDescent="0.15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</row>
  </sheetData>
  <sheetProtection algorithmName="SHA-512" hashValue="jQ6CBauhbefFhhb/5kOmRi/16C2e3GO+qZ/LWA89caWVJfGVVgBmP+l6nfv8mmj+9WKXfY/n4OjXRp4ApVb0rw==" saltValue="MwEMKHI/8YgoZsA1I8RY5A==" spinCount="100000" sheet="1" objects="1"/>
  <protectedRanges>
    <protectedRange sqref="B17" name="养老缴纳"/>
    <protectedRange sqref="F17" name="台账工伤费率"/>
    <protectedRange sqref="A21" name="缴费基数"/>
    <protectedRange sqref="E9" name="工伤费率"/>
    <protectedRange sqref="J25:K25" name="公积金"/>
    <protectedRange sqref="E7" name="个体企业"/>
  </protectedRanges>
  <mergeCells count="36">
    <mergeCell ref="A42:J43"/>
    <mergeCell ref="K42:L43"/>
    <mergeCell ref="C1:J4"/>
    <mergeCell ref="A5:B6"/>
    <mergeCell ref="A44:J45"/>
    <mergeCell ref="K44:L45"/>
    <mergeCell ref="A46:J47"/>
    <mergeCell ref="A48:J49"/>
    <mergeCell ref="K48:L49"/>
    <mergeCell ref="K46:L47"/>
    <mergeCell ref="J39:K39"/>
    <mergeCell ref="A41:J41"/>
    <mergeCell ref="K41:L41"/>
    <mergeCell ref="A7:A9"/>
    <mergeCell ref="A10:A12"/>
    <mergeCell ref="B14:D14"/>
    <mergeCell ref="A22:K22"/>
    <mergeCell ref="A24:D24"/>
    <mergeCell ref="E24:H24"/>
    <mergeCell ref="J34:L34"/>
    <mergeCell ref="E10:F10"/>
    <mergeCell ref="I10:J10"/>
    <mergeCell ref="E11:J11"/>
    <mergeCell ref="C12:J12"/>
    <mergeCell ref="K12:L12"/>
    <mergeCell ref="E7:F7"/>
    <mergeCell ref="I7:J7"/>
    <mergeCell ref="E8:F8"/>
    <mergeCell ref="I8:J8"/>
    <mergeCell ref="E9:F9"/>
    <mergeCell ref="I9:L9"/>
    <mergeCell ref="C5:D5"/>
    <mergeCell ref="E5:F5"/>
    <mergeCell ref="G5:H5"/>
    <mergeCell ref="I5:J5"/>
    <mergeCell ref="K5:L5"/>
  </mergeCells>
  <phoneticPr fontId="38" type="noConversion"/>
  <dataValidations count="3">
    <dataValidation type="list" allowBlank="1" showInputMessage="1" showErrorMessage="1" sqref="E7:F7" xr:uid="{00000000-0002-0000-0000-000000000000}">
      <formula1>"0.12,0.16"</formula1>
    </dataValidation>
    <dataValidation type="list" allowBlank="1" showInputMessage="1" showErrorMessage="1" sqref="B17" xr:uid="{00000000-0002-0000-0000-000001000000}">
      <formula1>"12%,16%"</formula1>
    </dataValidation>
    <dataValidation type="list" allowBlank="1" showInputMessage="1" showErrorMessage="1" sqref="J25:K25" xr:uid="{00000000-0002-0000-0000-000002000000}">
      <formula1>"7%,8%,9%,10%,11%,12%"</formula1>
    </dataValidation>
  </dataValidations>
  <printOptions horizontalCentered="1"/>
  <pageMargins left="0.25138888888888899" right="0.25138888888888899" top="0.75138888888888899" bottom="0.75138888888888899" header="0.29861111111111099" footer="0.29861111111111099"/>
  <pageSetup paperSize="9" scale="50" fitToHeight="0" orientation="portrait" horizontalDpi="1200" r:id="rId1"/>
  <headerFooter>
    <oddHeader>&amp;L&amp;"微软雅黑,常规"&amp;12吉林省最大的企业职工社会保险经办人交流平台
&amp;R&amp;"微软雅黑,常规"&amp;12 交流群 微信： 35515105 【免费群】</oddHeader>
    <oddFooter>&amp;C&amp;G</oddFooter>
  </headerFooter>
  <drawing r:id="rId2"/>
  <legacyDrawing r:id="rId3"/>
  <legacyDrawingHF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养老缴纳" rangeCreator="" othersAccessPermission="edit"/>
    <arrUserId title="台账工伤费率" rangeCreator="" othersAccessPermission="edit"/>
    <arrUserId title="缴费基数" rangeCreator="" othersAccessPermission="edit"/>
    <arrUserId title="工伤费率" rangeCreator="" othersAccessPermission="edit"/>
    <arrUserId title="公积金" rangeCreator="" othersAccessPermission="edit"/>
    <arrUserId title="个体企业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张 斌</cp:lastModifiedBy>
  <cp:lastPrinted>2025-01-02T07:37:55Z</cp:lastPrinted>
  <dcterms:created xsi:type="dcterms:W3CDTF">2023-04-14T04:25:00Z</dcterms:created>
  <dcterms:modified xsi:type="dcterms:W3CDTF">2025-01-02T07:41:43Z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1C9AFB7F5C2B4359A44E19A2A657A61F_13</vt:lpwstr>
  </property>
  <property fmtid="{D5CDD505-2E9C-101B-9397-08002B2CF9AE}" pid="3" name="KSOProductBuildVer">
    <vt:lpwstr>2052-12.1.0.18157</vt:lpwstr>
  </property>
</Properties>
</file>